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25 Заседание Совета района+\только район\решения\1. прогноз СЭР\"/>
    </mc:Choice>
  </mc:AlternateContent>
  <bookViews>
    <workbookView xWindow="0" yWindow="0" windowWidth="18060" windowHeight="10368"/>
  </bookViews>
  <sheets>
    <sheet name="Таблица" sheetId="1" r:id="rId1"/>
  </sheets>
  <calcPr calcId="152511"/>
</workbook>
</file>

<file path=xl/calcChain.xml><?xml version="1.0" encoding="utf-8"?>
<calcChain xmlns="http://schemas.openxmlformats.org/spreadsheetml/2006/main">
  <c r="U37" i="1" l="1"/>
  <c r="T37" i="1"/>
  <c r="S37" i="1"/>
  <c r="R37" i="1"/>
  <c r="Q37" i="1"/>
  <c r="P37" i="1"/>
  <c r="B37" i="1"/>
  <c r="U36" i="1"/>
  <c r="T36" i="1"/>
  <c r="S36" i="1"/>
  <c r="R36" i="1"/>
  <c r="Q36" i="1"/>
  <c r="P36" i="1"/>
  <c r="B36" i="1"/>
  <c r="U35" i="1"/>
  <c r="T35" i="1"/>
  <c r="S35" i="1"/>
  <c r="R35" i="1"/>
  <c r="Q35" i="1"/>
  <c r="P35" i="1"/>
  <c r="B35" i="1"/>
  <c r="U34" i="1"/>
  <c r="T34" i="1"/>
  <c r="S34" i="1"/>
  <c r="R34" i="1"/>
  <c r="Q34" i="1"/>
  <c r="P34" i="1"/>
  <c r="B34" i="1"/>
  <c r="U33" i="1"/>
  <c r="T33" i="1"/>
  <c r="S33" i="1"/>
  <c r="R33" i="1"/>
  <c r="Q33" i="1"/>
  <c r="P33" i="1"/>
  <c r="B33" i="1"/>
  <c r="U32" i="1"/>
  <c r="T32" i="1"/>
  <c r="S32" i="1"/>
  <c r="R32" i="1"/>
  <c r="Q32" i="1"/>
  <c r="P32" i="1"/>
  <c r="B32" i="1"/>
  <c r="U31" i="1"/>
  <c r="T31" i="1"/>
  <c r="S31" i="1"/>
  <c r="R31" i="1"/>
  <c r="Q31" i="1"/>
  <c r="P31" i="1"/>
  <c r="B31" i="1"/>
  <c r="U30" i="1"/>
  <c r="T30" i="1"/>
  <c r="S30" i="1"/>
  <c r="R30" i="1"/>
  <c r="Q30" i="1"/>
  <c r="P30" i="1"/>
  <c r="B30" i="1"/>
  <c r="U29" i="1"/>
  <c r="T29" i="1"/>
  <c r="S29" i="1"/>
  <c r="R29" i="1"/>
  <c r="Q29" i="1"/>
  <c r="P29" i="1"/>
  <c r="B29" i="1"/>
  <c r="U28" i="1"/>
  <c r="T28" i="1"/>
  <c r="S28" i="1"/>
  <c r="R28" i="1"/>
  <c r="Q28" i="1"/>
  <c r="P28" i="1"/>
  <c r="B28" i="1"/>
  <c r="U27" i="1"/>
  <c r="T27" i="1"/>
  <c r="S27" i="1"/>
  <c r="R27" i="1"/>
  <c r="Q27" i="1"/>
  <c r="P27" i="1"/>
  <c r="B27" i="1"/>
  <c r="U26" i="1"/>
  <c r="T26" i="1"/>
  <c r="S26" i="1"/>
  <c r="R26" i="1"/>
  <c r="Q26" i="1"/>
  <c r="P26" i="1"/>
  <c r="B26" i="1"/>
  <c r="U25" i="1"/>
  <c r="T25" i="1"/>
  <c r="S25" i="1"/>
  <c r="R25" i="1"/>
  <c r="Q25" i="1"/>
  <c r="P25" i="1"/>
  <c r="B25" i="1"/>
  <c r="U24" i="1"/>
  <c r="T24" i="1"/>
  <c r="S24" i="1"/>
  <c r="R24" i="1"/>
  <c r="Q24" i="1"/>
  <c r="P24" i="1"/>
  <c r="B24" i="1"/>
  <c r="U23" i="1"/>
  <c r="T23" i="1"/>
  <c r="S23" i="1"/>
  <c r="R23" i="1"/>
  <c r="Q23" i="1"/>
  <c r="P23" i="1"/>
  <c r="B23" i="1"/>
  <c r="U22" i="1"/>
  <c r="T22" i="1"/>
  <c r="S22" i="1"/>
  <c r="R22" i="1"/>
  <c r="Q22" i="1"/>
  <c r="P22" i="1"/>
  <c r="B22" i="1"/>
  <c r="U21" i="1"/>
  <c r="T21" i="1"/>
  <c r="S21" i="1"/>
  <c r="R21" i="1"/>
  <c r="Q21" i="1"/>
  <c r="P21" i="1"/>
  <c r="B21" i="1"/>
  <c r="U20" i="1"/>
  <c r="T20" i="1"/>
  <c r="S20" i="1"/>
  <c r="R20" i="1"/>
  <c r="Q20" i="1"/>
  <c r="P20" i="1"/>
  <c r="B20" i="1"/>
  <c r="U19" i="1"/>
  <c r="T19" i="1"/>
  <c r="S19" i="1"/>
  <c r="R19" i="1"/>
  <c r="Q19" i="1"/>
  <c r="P19" i="1"/>
  <c r="B19" i="1"/>
  <c r="U18" i="1"/>
  <c r="T18" i="1"/>
  <c r="S18" i="1"/>
  <c r="R18" i="1"/>
  <c r="Q18" i="1"/>
  <c r="P18" i="1"/>
  <c r="B18" i="1"/>
  <c r="U17" i="1"/>
  <c r="T17" i="1"/>
  <c r="S17" i="1"/>
  <c r="R17" i="1"/>
  <c r="Q17" i="1"/>
  <c r="P17" i="1"/>
  <c r="B17" i="1"/>
  <c r="U16" i="1"/>
  <c r="T16" i="1"/>
  <c r="S16" i="1"/>
  <c r="R16" i="1"/>
  <c r="Q16" i="1"/>
  <c r="P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D8" i="1" s="1"/>
  <c r="B15" i="1"/>
  <c r="U14" i="1"/>
  <c r="T14" i="1"/>
  <c r="S14" i="1"/>
  <c r="R14" i="1"/>
  <c r="Q14" i="1"/>
  <c r="P14" i="1"/>
  <c r="U13" i="1"/>
  <c r="T13" i="1"/>
  <c r="S13" i="1"/>
  <c r="R13" i="1"/>
  <c r="Q13" i="1"/>
  <c r="P13" i="1"/>
  <c r="B13" i="1"/>
  <c r="O12" i="1"/>
  <c r="N12" i="1"/>
  <c r="T12" i="1" s="1"/>
  <c r="M12" i="1"/>
  <c r="M8" i="1" s="1"/>
  <c r="L12" i="1"/>
  <c r="K12" i="1"/>
  <c r="J12" i="1"/>
  <c r="P12" i="1" s="1"/>
  <c r="I12" i="1"/>
  <c r="I8" i="1" s="1"/>
  <c r="H12" i="1"/>
  <c r="G12" i="1"/>
  <c r="F12" i="1"/>
  <c r="R12" i="1" s="1"/>
  <c r="E12" i="1"/>
  <c r="E8" i="1" s="1"/>
  <c r="D12" i="1"/>
  <c r="B12" i="1"/>
  <c r="B9" i="1"/>
  <c r="O8" i="1"/>
  <c r="L8" i="1"/>
  <c r="K8" i="1"/>
  <c r="H8" i="1"/>
  <c r="F8" i="1"/>
  <c r="R8" i="1" s="1"/>
  <c r="Q8" i="1" l="1"/>
  <c r="J8" i="1"/>
  <c r="P8" i="1" s="1"/>
  <c r="N8" i="1"/>
  <c r="T8" i="1" s="1"/>
  <c r="R15" i="1"/>
  <c r="P15" i="1"/>
  <c r="T15" i="1"/>
  <c r="U8" i="1"/>
  <c r="S12" i="1"/>
  <c r="Q12" i="1"/>
  <c r="U12" i="1"/>
  <c r="Q15" i="1"/>
  <c r="U15" i="1"/>
  <c r="S15" i="1"/>
  <c r="G8" i="1"/>
  <c r="S8" i="1" s="1"/>
</calcChain>
</file>

<file path=xl/sharedStrings.xml><?xml version="1.0" encoding="utf-8"?>
<sst xmlns="http://schemas.openxmlformats.org/spreadsheetml/2006/main" count="56" uniqueCount="44">
  <si>
    <t>Прогноз социально-экономического развития</t>
  </si>
  <si>
    <t>по городским и сельским поселениям муниципального района (городского округа)</t>
  </si>
  <si>
    <t>Источник данных: Данные муниципальных образований
Территория: Заинский район</t>
  </si>
  <si>
    <t>№ п/п</t>
  </si>
  <si>
    <t>Наименование города,  района,  поселений</t>
  </si>
  <si>
    <t>Среднесписочная численность работников предприятий и организаций, человек</t>
  </si>
  <si>
    <t>Фонд заработной платы, тыс.руб.</t>
  </si>
  <si>
    <t>Среднемесячная заработная  плата, руб.</t>
  </si>
  <si>
    <t>2020 г. Отчет</t>
  </si>
  <si>
    <t>2021 г. Отчет</t>
  </si>
  <si>
    <t>2022 г. Оценка</t>
  </si>
  <si>
    <t>2023 г. Прогноз</t>
  </si>
  <si>
    <t>2024 г. Прогноз</t>
  </si>
  <si>
    <t>2025 г. Прогноз</t>
  </si>
  <si>
    <t>В целом по району и городу</t>
  </si>
  <si>
    <t>ФЗП для соответствия</t>
  </si>
  <si>
    <t>в том числе:</t>
  </si>
  <si>
    <t>Городские поселения</t>
  </si>
  <si>
    <t>город Заинск</t>
  </si>
  <si>
    <t>Сельские поселения</t>
  </si>
  <si>
    <t>Аксаринское сельское поселение</t>
  </si>
  <si>
    <t>Александрослободское сельское поселение</t>
  </si>
  <si>
    <t>Багряжское сельское поселение</t>
  </si>
  <si>
    <t>Бегишевское сельское поселение</t>
  </si>
  <si>
    <t>Бухарайское сельское поселение</t>
  </si>
  <si>
    <t>Верхненалимское сельское поселение</t>
  </si>
  <si>
    <t>Верхнепинячинское сельское поселение</t>
  </si>
  <si>
    <t>Верхнешипкинское сельское поселение</t>
  </si>
  <si>
    <t>Гулькинское сельское поселение</t>
  </si>
  <si>
    <t>Дуртмунчинское сельское поселение</t>
  </si>
  <si>
    <t>Кадыровское сельское поселение</t>
  </si>
  <si>
    <t>Нижнебишевское сельское поселение</t>
  </si>
  <si>
    <t>Новоспасское сельское поселение</t>
  </si>
  <si>
    <t>Поповское сельское поселение</t>
  </si>
  <si>
    <t>Поручиковское сельское поселение</t>
  </si>
  <si>
    <t>Савалеевское сельское поселение</t>
  </si>
  <si>
    <t>Сармашбашское сельское поселение</t>
  </si>
  <si>
    <t>Светлоозерское сельское поселение</t>
  </si>
  <si>
    <t>Старо-Мавринское сельское поселение</t>
  </si>
  <si>
    <t>Тюгеевское сельское поселение</t>
  </si>
  <si>
    <t>Урсаевское сельское поселение</t>
  </si>
  <si>
    <t>Чубуклинское сельское поселение</t>
  </si>
  <si>
    <t xml:space="preserve"> </t>
  </si>
  <si>
    <t>Приложение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к решению Совета Заинского 
муниципального района
Республики Татарстан
от _____________ года № 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</si>
</sst>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0"/>
      <name val="Arial"/>
    </font>
    <font>
      <sz val="8"/>
      <name val="Arial"/>
      <family val="2"/>
      <charset val="204"/>
    </font>
    <font>
      <sz val="8"/>
      <name val="Tahoma"/>
      <family val="2"/>
      <charset val="204"/>
    </font>
    <font>
      <sz val="12"/>
      <name val="Times New Roman"/>
      <family val="1"/>
      <charset val="204"/>
    </font>
    <font>
      <sz val="14"/>
      <name val="Tahoma"/>
      <family val="2"/>
      <charset val="204"/>
    </font>
    <font>
      <b/>
      <sz val="10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889CCF"/>
      </patternFill>
    </fill>
    <fill>
      <patternFill patternType="solid">
        <fgColor rgb="FFF3F3F3"/>
      </patternFill>
    </fill>
  </fills>
  <borders count="4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22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3" fontId="2" fillId="3" borderId="3" xfId="0" applyNumberFormat="1" applyFont="1" applyFill="1" applyBorder="1" applyAlignment="1">
      <alignment horizontal="right" vertical="top"/>
    </xf>
    <xf numFmtId="164" fontId="1" fillId="3" borderId="3" xfId="0" applyNumberFormat="1" applyFont="1" applyFill="1" applyBorder="1" applyAlignment="1">
      <alignment vertical="top"/>
    </xf>
    <xf numFmtId="164" fontId="2" fillId="3" borderId="3" xfId="0" applyNumberFormat="1" applyFont="1" applyFill="1" applyBorder="1" applyAlignment="1">
      <alignment horizontal="right" vertical="top"/>
    </xf>
    <xf numFmtId="3" fontId="2" fillId="0" borderId="3" xfId="0" applyNumberFormat="1" applyFont="1" applyBorder="1" applyAlignment="1" applyProtection="1">
      <alignment horizontal="right" vertical="top"/>
      <protection locked="0"/>
    </xf>
    <xf numFmtId="4" fontId="2" fillId="0" borderId="3" xfId="0" applyNumberFormat="1" applyFont="1" applyBorder="1" applyAlignment="1" applyProtection="1">
      <alignment horizontal="right" vertical="top"/>
      <protection locked="0"/>
    </xf>
    <xf numFmtId="164" fontId="2" fillId="0" borderId="3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vertical="top"/>
      <protection locked="0"/>
    </xf>
    <xf numFmtId="0" fontId="7" fillId="2" borderId="3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1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view="pageBreakPreview" zoomScale="60" zoomScaleNormal="100" workbookViewId="0">
      <selection activeCell="N1" sqref="N1"/>
    </sheetView>
  </sheetViews>
  <sheetFormatPr defaultColWidth="10.109375" defaultRowHeight="14.55" customHeight="1" x14ac:dyDescent="0.25"/>
  <cols>
    <col min="1" max="1" width="2.109375" customWidth="1"/>
    <col min="2" max="2" width="12.6640625" customWidth="1"/>
    <col min="3" max="3" width="23.6640625" customWidth="1"/>
    <col min="4" max="15" width="10.88671875" customWidth="1"/>
    <col min="16" max="16" width="12.33203125" customWidth="1"/>
    <col min="17" max="17" width="9.6640625" customWidth="1"/>
    <col min="18" max="21" width="10.109375" customWidth="1"/>
  </cols>
  <sheetData>
    <row r="1" spans="1:21" ht="10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4" t="s">
        <v>43</v>
      </c>
      <c r="R1" s="15"/>
      <c r="S1" s="15"/>
      <c r="T1" s="15"/>
      <c r="U1" s="15"/>
    </row>
    <row r="2" spans="1:21" ht="23.25" customHeight="1" x14ac:dyDescent="0.25">
      <c r="A2" s="1"/>
      <c r="B2" s="17" t="s">
        <v>0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23.25" customHeight="1" x14ac:dyDescent="0.25">
      <c r="A3" s="1"/>
      <c r="B3" s="17" t="s">
        <v>1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30" customHeight="1" x14ac:dyDescent="0.25">
      <c r="A4" s="1"/>
      <c r="B4" s="18" t="s">
        <v>2</v>
      </c>
      <c r="C4" s="18"/>
      <c r="D4" s="18"/>
      <c r="E4" s="18"/>
      <c r="F4" s="18"/>
      <c r="G4" s="18"/>
      <c r="H4" s="10"/>
      <c r="I4" s="10"/>
      <c r="J4" s="10"/>
      <c r="K4" s="10"/>
      <c r="L4" s="10"/>
      <c r="M4" s="10"/>
      <c r="N4" s="10"/>
      <c r="O4" s="10"/>
      <c r="P4" s="10"/>
      <c r="Q4" s="10"/>
      <c r="R4" s="19" t="s">
        <v>42</v>
      </c>
      <c r="S4" s="20"/>
      <c r="T4" s="20"/>
      <c r="U4" s="20"/>
    </row>
    <row r="5" spans="1:21" ht="14.25" customHeight="1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1"/>
      <c r="S5" s="21"/>
      <c r="T5" s="21"/>
      <c r="U5" s="21"/>
    </row>
    <row r="6" spans="1:21" ht="27" customHeight="1" x14ac:dyDescent="0.25">
      <c r="A6" s="3"/>
      <c r="B6" s="16" t="s">
        <v>3</v>
      </c>
      <c r="C6" s="16" t="s">
        <v>4</v>
      </c>
      <c r="D6" s="16" t="s">
        <v>5</v>
      </c>
      <c r="E6" s="16"/>
      <c r="F6" s="16"/>
      <c r="G6" s="16"/>
      <c r="H6" s="16"/>
      <c r="I6" s="16"/>
      <c r="J6" s="16" t="s">
        <v>6</v>
      </c>
      <c r="K6" s="16"/>
      <c r="L6" s="16"/>
      <c r="M6" s="16"/>
      <c r="N6" s="16"/>
      <c r="O6" s="16"/>
      <c r="P6" s="16" t="s">
        <v>7</v>
      </c>
      <c r="Q6" s="16"/>
      <c r="R6" s="16"/>
      <c r="S6" s="16"/>
      <c r="T6" s="16"/>
      <c r="U6" s="16"/>
    </row>
    <row r="7" spans="1:21" ht="26.25" customHeight="1" x14ac:dyDescent="0.25">
      <c r="A7" s="3"/>
      <c r="B7" s="16"/>
      <c r="C7" s="16"/>
      <c r="D7" s="11" t="s">
        <v>8</v>
      </c>
      <c r="E7" s="11" t="s">
        <v>9</v>
      </c>
      <c r="F7" s="11" t="s">
        <v>10</v>
      </c>
      <c r="G7" s="11" t="s">
        <v>11</v>
      </c>
      <c r="H7" s="11" t="s">
        <v>12</v>
      </c>
      <c r="I7" s="11" t="s">
        <v>13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8</v>
      </c>
      <c r="Q7" s="11" t="s">
        <v>9</v>
      </c>
      <c r="R7" s="11" t="s">
        <v>10</v>
      </c>
      <c r="S7" s="11" t="s">
        <v>11</v>
      </c>
      <c r="T7" s="11" t="s">
        <v>12</v>
      </c>
      <c r="U7" s="11" t="s">
        <v>13</v>
      </c>
    </row>
    <row r="8" spans="1:21" ht="27" customHeight="1" x14ac:dyDescent="0.25">
      <c r="A8" s="3"/>
      <c r="B8" s="12"/>
      <c r="C8" s="13" t="s">
        <v>14</v>
      </c>
      <c r="D8" s="4">
        <f t="shared" ref="D8:O8" si="0">D12+D15</f>
        <v>12424</v>
      </c>
      <c r="E8" s="4">
        <f t="shared" si="0"/>
        <v>13760</v>
      </c>
      <c r="F8" s="4">
        <f t="shared" si="0"/>
        <v>12249</v>
      </c>
      <c r="G8" s="4">
        <f t="shared" si="0"/>
        <v>11694</v>
      </c>
      <c r="H8" s="4">
        <f t="shared" si="0"/>
        <v>11739</v>
      </c>
      <c r="I8" s="4">
        <f t="shared" si="0"/>
        <v>11739</v>
      </c>
      <c r="J8" s="5">
        <f t="shared" si="0"/>
        <v>5288765</v>
      </c>
      <c r="K8" s="5">
        <f t="shared" si="0"/>
        <v>6106815.5999999996</v>
      </c>
      <c r="L8" s="5">
        <f t="shared" si="0"/>
        <v>6009106.5999999996</v>
      </c>
      <c r="M8" s="5">
        <f t="shared" si="0"/>
        <v>6039150</v>
      </c>
      <c r="N8" s="5">
        <f t="shared" si="0"/>
        <v>6226360</v>
      </c>
      <c r="O8" s="5">
        <f t="shared" si="0"/>
        <v>6456730</v>
      </c>
      <c r="P8" s="6">
        <f t="shared" ref="P8:U8" si="1">IF(J8=0,"",IF(D8=0,"",J8/D8/12*1000))</f>
        <v>35474.115958360169</v>
      </c>
      <c r="Q8" s="6">
        <f t="shared" si="1"/>
        <v>36984.10610465116</v>
      </c>
      <c r="R8" s="6">
        <f t="shared" si="1"/>
        <v>40881.613465044764</v>
      </c>
      <c r="S8" s="6">
        <f t="shared" si="1"/>
        <v>43035.958611253642</v>
      </c>
      <c r="T8" s="6">
        <f t="shared" si="1"/>
        <v>44199.960246471877</v>
      </c>
      <c r="U8" s="6">
        <f t="shared" si="1"/>
        <v>45835.321009739608</v>
      </c>
    </row>
    <row r="9" spans="1:21" ht="15" customHeight="1" x14ac:dyDescent="0.25">
      <c r="A9" s="3"/>
      <c r="B9" s="12" t="str">
        <f>"4.1"</f>
        <v>4.1</v>
      </c>
      <c r="C9" s="13" t="s">
        <v>15</v>
      </c>
      <c r="D9" s="4">
        <v>12424</v>
      </c>
      <c r="E9" s="4">
        <v>13760</v>
      </c>
      <c r="F9" s="4">
        <v>12249</v>
      </c>
      <c r="G9" s="4">
        <v>11694</v>
      </c>
      <c r="H9" s="4">
        <v>11739</v>
      </c>
      <c r="I9" s="4">
        <v>11739</v>
      </c>
      <c r="J9" s="6">
        <v>5288765.8</v>
      </c>
      <c r="K9" s="6">
        <v>6106815.6000000006</v>
      </c>
      <c r="L9" s="6">
        <v>6009106.6000000006</v>
      </c>
      <c r="M9" s="6">
        <v>6039150</v>
      </c>
      <c r="N9" s="6">
        <v>6226360</v>
      </c>
      <c r="O9" s="6">
        <v>6456730</v>
      </c>
      <c r="P9" s="6">
        <v>35474.1</v>
      </c>
      <c r="Q9" s="6">
        <v>36984.1</v>
      </c>
      <c r="R9" s="6">
        <v>40881</v>
      </c>
      <c r="S9" s="6">
        <v>43036</v>
      </c>
      <c r="T9" s="6">
        <v>44200</v>
      </c>
      <c r="U9" s="6">
        <v>45835.3</v>
      </c>
    </row>
    <row r="10" spans="1:21" ht="14.25" customHeight="1" x14ac:dyDescent="0.25">
      <c r="A10" s="3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16.5" customHeight="1" x14ac:dyDescent="0.25">
      <c r="A11" s="3"/>
      <c r="B11" s="12"/>
      <c r="C11" s="12" t="s">
        <v>16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6.5" customHeight="1" x14ac:dyDescent="0.25">
      <c r="A12" s="3"/>
      <c r="B12" s="12" t="str">
        <f>"4.2"</f>
        <v>4.2</v>
      </c>
      <c r="C12" s="12" t="s">
        <v>17</v>
      </c>
      <c r="D12" s="4">
        <f t="shared" ref="D12:O12" si="2">SUM(D13:D13)</f>
        <v>12354</v>
      </c>
      <c r="E12" s="4">
        <f t="shared" si="2"/>
        <v>13690</v>
      </c>
      <c r="F12" s="4">
        <f t="shared" si="2"/>
        <v>12179</v>
      </c>
      <c r="G12" s="4">
        <f t="shared" si="2"/>
        <v>11624</v>
      </c>
      <c r="H12" s="4">
        <f t="shared" si="2"/>
        <v>11669</v>
      </c>
      <c r="I12" s="4">
        <f t="shared" si="2"/>
        <v>11669</v>
      </c>
      <c r="J12" s="5">
        <f t="shared" si="2"/>
        <v>5259847</v>
      </c>
      <c r="K12" s="5">
        <f t="shared" si="2"/>
        <v>6077576.5999999996</v>
      </c>
      <c r="L12" s="5">
        <f t="shared" si="2"/>
        <v>5986901.5999999996</v>
      </c>
      <c r="M12" s="5">
        <f t="shared" si="2"/>
        <v>6016945</v>
      </c>
      <c r="N12" s="5">
        <f t="shared" si="2"/>
        <v>6204155</v>
      </c>
      <c r="O12" s="5">
        <f t="shared" si="2"/>
        <v>6434525</v>
      </c>
      <c r="P12" s="6">
        <f t="shared" ref="P12:P37" si="3">IF(J12=0,"",IF(D12=0,"",J12/D12/12*1000))</f>
        <v>35480.053693810369</v>
      </c>
      <c r="Q12" s="6">
        <f t="shared" ref="Q12:Q37" si="4">IF(K12=0,"",IF(E12=0,"",K12/E12/12*1000))</f>
        <v>36995.231312393473</v>
      </c>
      <c r="R12" s="6">
        <f t="shared" ref="R12:R37" si="5">IF(L12=0,"",IF(F12=0,"",L12/F12/12*1000))</f>
        <v>40964.649533349751</v>
      </c>
      <c r="S12" s="6">
        <f t="shared" ref="S12:S37" si="6">IF(M12=0,"",IF(G12=0,"",M12/G12/12*1000))</f>
        <v>43135.932840100941</v>
      </c>
      <c r="T12" s="6">
        <f t="shared" ref="T12:T37" si="7">IF(N12=0,"",IF(H12=0,"",N12/H12/12*1000))</f>
        <v>44306.531550832689</v>
      </c>
      <c r="U12" s="6">
        <f t="shared" ref="U12:U37" si="8">IF(O12=0,"",IF(I12=0,"",O12/I12/12*1000))</f>
        <v>45951.702516639525</v>
      </c>
    </row>
    <row r="13" spans="1:21" ht="14.25" customHeight="1" x14ac:dyDescent="0.25">
      <c r="A13" s="3"/>
      <c r="B13" s="12" t="str">
        <f>"4.2.1"</f>
        <v>4.2.1</v>
      </c>
      <c r="C13" s="12" t="s">
        <v>18</v>
      </c>
      <c r="D13" s="7">
        <v>12354</v>
      </c>
      <c r="E13" s="7">
        <v>13690</v>
      </c>
      <c r="F13" s="8">
        <v>12179</v>
      </c>
      <c r="G13" s="8">
        <v>11624</v>
      </c>
      <c r="H13" s="8">
        <v>11669</v>
      </c>
      <c r="I13" s="8">
        <v>11669</v>
      </c>
      <c r="J13" s="9">
        <v>5259847</v>
      </c>
      <c r="K13" s="9">
        <v>6077576.5999999996</v>
      </c>
      <c r="L13" s="9">
        <v>5986901.5999999996</v>
      </c>
      <c r="M13" s="9">
        <v>6016945</v>
      </c>
      <c r="N13" s="9">
        <v>6204155</v>
      </c>
      <c r="O13" s="9">
        <v>6434525</v>
      </c>
      <c r="P13" s="6">
        <f t="shared" si="3"/>
        <v>35480.053693810369</v>
      </c>
      <c r="Q13" s="6">
        <f t="shared" si="4"/>
        <v>36995.231312393473</v>
      </c>
      <c r="R13" s="6">
        <f t="shared" si="5"/>
        <v>40964.649533349751</v>
      </c>
      <c r="S13" s="6">
        <f t="shared" si="6"/>
        <v>43135.932840100941</v>
      </c>
      <c r="T13" s="6">
        <f t="shared" si="7"/>
        <v>44306.531550832689</v>
      </c>
      <c r="U13" s="6">
        <f t="shared" si="8"/>
        <v>45951.702516639525</v>
      </c>
    </row>
    <row r="14" spans="1:21" ht="14.25" customHeight="1" x14ac:dyDescent="0.25">
      <c r="A14" s="3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6" t="str">
        <f t="shared" si="3"/>
        <v/>
      </c>
      <c r="Q14" s="6" t="str">
        <f t="shared" si="4"/>
        <v/>
      </c>
      <c r="R14" s="6" t="str">
        <f t="shared" si="5"/>
        <v/>
      </c>
      <c r="S14" s="6" t="str">
        <f t="shared" si="6"/>
        <v/>
      </c>
      <c r="T14" s="6" t="str">
        <f t="shared" si="7"/>
        <v/>
      </c>
      <c r="U14" s="6" t="str">
        <f t="shared" si="8"/>
        <v/>
      </c>
    </row>
    <row r="15" spans="1:21" ht="27.6" customHeight="1" x14ac:dyDescent="0.25">
      <c r="A15" s="3"/>
      <c r="B15" s="12" t="str">
        <f>"4.3"</f>
        <v>4.3</v>
      </c>
      <c r="C15" s="12" t="s">
        <v>19</v>
      </c>
      <c r="D15" s="4">
        <f t="shared" ref="D15:O15" si="9">SUM(D16:D37)</f>
        <v>70</v>
      </c>
      <c r="E15" s="4">
        <f t="shared" si="9"/>
        <v>70</v>
      </c>
      <c r="F15" s="4">
        <f t="shared" si="9"/>
        <v>70</v>
      </c>
      <c r="G15" s="4">
        <f t="shared" si="9"/>
        <v>70</v>
      </c>
      <c r="H15" s="4">
        <f t="shared" si="9"/>
        <v>70</v>
      </c>
      <c r="I15" s="4">
        <f t="shared" si="9"/>
        <v>70</v>
      </c>
      <c r="J15" s="5">
        <f t="shared" si="9"/>
        <v>28918</v>
      </c>
      <c r="K15" s="5">
        <f t="shared" si="9"/>
        <v>29239</v>
      </c>
      <c r="L15" s="5">
        <f t="shared" si="9"/>
        <v>22205</v>
      </c>
      <c r="M15" s="5">
        <f t="shared" si="9"/>
        <v>22205</v>
      </c>
      <c r="N15" s="5">
        <f t="shared" si="9"/>
        <v>22205</v>
      </c>
      <c r="O15" s="5">
        <f t="shared" si="9"/>
        <v>22205</v>
      </c>
      <c r="P15" s="6">
        <f t="shared" si="3"/>
        <v>34426.190476190481</v>
      </c>
      <c r="Q15" s="6">
        <f t="shared" si="4"/>
        <v>34808.333333333328</v>
      </c>
      <c r="R15" s="6">
        <f t="shared" si="5"/>
        <v>26434.523809523809</v>
      </c>
      <c r="S15" s="6">
        <f t="shared" si="6"/>
        <v>26434.523809523809</v>
      </c>
      <c r="T15" s="6">
        <f t="shared" si="7"/>
        <v>26434.523809523809</v>
      </c>
      <c r="U15" s="6">
        <f t="shared" si="8"/>
        <v>26434.523809523809</v>
      </c>
    </row>
    <row r="16" spans="1:21" ht="27.6" customHeight="1" x14ac:dyDescent="0.25">
      <c r="A16" s="3"/>
      <c r="B16" s="12" t="str">
        <f>"4.3.1"</f>
        <v>4.3.1</v>
      </c>
      <c r="C16" s="12" t="s">
        <v>20</v>
      </c>
      <c r="D16" s="7">
        <v>4</v>
      </c>
      <c r="E16" s="7">
        <v>4</v>
      </c>
      <c r="F16" s="7">
        <v>4</v>
      </c>
      <c r="G16" s="7">
        <v>4</v>
      </c>
      <c r="H16" s="7">
        <v>4</v>
      </c>
      <c r="I16" s="7">
        <v>4</v>
      </c>
      <c r="J16" s="9">
        <v>1699</v>
      </c>
      <c r="K16" s="9">
        <v>1697</v>
      </c>
      <c r="L16" s="9">
        <v>1286</v>
      </c>
      <c r="M16" s="9">
        <v>1286</v>
      </c>
      <c r="N16" s="9">
        <v>1286</v>
      </c>
      <c r="O16" s="9">
        <v>1286</v>
      </c>
      <c r="P16" s="6">
        <f t="shared" si="3"/>
        <v>35395.833333333336</v>
      </c>
      <c r="Q16" s="6">
        <f t="shared" si="4"/>
        <v>35354.166666666664</v>
      </c>
      <c r="R16" s="6">
        <f t="shared" si="5"/>
        <v>26791.666666666668</v>
      </c>
      <c r="S16" s="6">
        <f t="shared" si="6"/>
        <v>26791.666666666668</v>
      </c>
      <c r="T16" s="6">
        <f t="shared" si="7"/>
        <v>26791.666666666668</v>
      </c>
      <c r="U16" s="6">
        <f t="shared" si="8"/>
        <v>26791.666666666668</v>
      </c>
    </row>
    <row r="17" spans="1:21" ht="27.6" customHeight="1" x14ac:dyDescent="0.25">
      <c r="A17" s="3"/>
      <c r="B17" s="12" t="str">
        <f>"4.3.2"</f>
        <v>4.3.2</v>
      </c>
      <c r="C17" s="12" t="s">
        <v>21</v>
      </c>
      <c r="D17" s="7">
        <v>3</v>
      </c>
      <c r="E17" s="7">
        <v>3</v>
      </c>
      <c r="F17" s="7">
        <v>3</v>
      </c>
      <c r="G17" s="7">
        <v>3</v>
      </c>
      <c r="H17" s="7">
        <v>3</v>
      </c>
      <c r="I17" s="7">
        <v>3</v>
      </c>
      <c r="J17" s="9">
        <v>1190</v>
      </c>
      <c r="K17" s="9">
        <v>1227</v>
      </c>
      <c r="L17" s="9">
        <v>965</v>
      </c>
      <c r="M17" s="9">
        <v>965</v>
      </c>
      <c r="N17" s="9">
        <v>965</v>
      </c>
      <c r="O17" s="9">
        <v>965</v>
      </c>
      <c r="P17" s="6">
        <f t="shared" si="3"/>
        <v>33055.555555555555</v>
      </c>
      <c r="Q17" s="6">
        <f t="shared" si="4"/>
        <v>34083.333333333336</v>
      </c>
      <c r="R17" s="6">
        <f t="shared" si="5"/>
        <v>26805.555555555558</v>
      </c>
      <c r="S17" s="6">
        <f t="shared" si="6"/>
        <v>26805.555555555558</v>
      </c>
      <c r="T17" s="6">
        <f t="shared" si="7"/>
        <v>26805.555555555558</v>
      </c>
      <c r="U17" s="6">
        <f t="shared" si="8"/>
        <v>26805.555555555558</v>
      </c>
    </row>
    <row r="18" spans="1:21" ht="27.6" customHeight="1" x14ac:dyDescent="0.25">
      <c r="A18" s="3"/>
      <c r="B18" s="12" t="str">
        <f>"4.3.3"</f>
        <v>4.3.3</v>
      </c>
      <c r="C18" s="12" t="s">
        <v>22</v>
      </c>
      <c r="D18" s="7">
        <v>3</v>
      </c>
      <c r="E18" s="7">
        <v>3</v>
      </c>
      <c r="F18" s="7">
        <v>3</v>
      </c>
      <c r="G18" s="7">
        <v>3</v>
      </c>
      <c r="H18" s="7">
        <v>3</v>
      </c>
      <c r="I18" s="7">
        <v>3</v>
      </c>
      <c r="J18" s="9">
        <v>1375</v>
      </c>
      <c r="K18" s="9">
        <v>1433</v>
      </c>
      <c r="L18" s="9">
        <v>999</v>
      </c>
      <c r="M18" s="9">
        <v>999</v>
      </c>
      <c r="N18" s="9">
        <v>999</v>
      </c>
      <c r="O18" s="9">
        <v>999</v>
      </c>
      <c r="P18" s="6">
        <f t="shared" si="3"/>
        <v>38194.444444444445</v>
      </c>
      <c r="Q18" s="6">
        <f t="shared" si="4"/>
        <v>39805.555555555555</v>
      </c>
      <c r="R18" s="6">
        <f t="shared" si="5"/>
        <v>27750</v>
      </c>
      <c r="S18" s="6">
        <f t="shared" si="6"/>
        <v>27750</v>
      </c>
      <c r="T18" s="6">
        <f t="shared" si="7"/>
        <v>27750</v>
      </c>
      <c r="U18" s="6">
        <f t="shared" si="8"/>
        <v>27750</v>
      </c>
    </row>
    <row r="19" spans="1:21" ht="27.6" customHeight="1" x14ac:dyDescent="0.25">
      <c r="A19" s="3"/>
      <c r="B19" s="12" t="str">
        <f>"4.3.4"</f>
        <v>4.3.4</v>
      </c>
      <c r="C19" s="12" t="s">
        <v>23</v>
      </c>
      <c r="D19" s="7">
        <v>4</v>
      </c>
      <c r="E19" s="7">
        <v>4</v>
      </c>
      <c r="F19" s="7">
        <v>4</v>
      </c>
      <c r="G19" s="7">
        <v>4</v>
      </c>
      <c r="H19" s="7">
        <v>4</v>
      </c>
      <c r="I19" s="7">
        <v>4</v>
      </c>
      <c r="J19" s="9">
        <v>1598</v>
      </c>
      <c r="K19" s="9">
        <v>1637</v>
      </c>
      <c r="L19" s="9">
        <v>1186</v>
      </c>
      <c r="M19" s="9">
        <v>1186</v>
      </c>
      <c r="N19" s="9">
        <v>1186</v>
      </c>
      <c r="O19" s="9">
        <v>1186</v>
      </c>
      <c r="P19" s="6">
        <f t="shared" si="3"/>
        <v>33291.666666666664</v>
      </c>
      <c r="Q19" s="6">
        <f t="shared" si="4"/>
        <v>34104.166666666664</v>
      </c>
      <c r="R19" s="6">
        <f t="shared" si="5"/>
        <v>24708.333333333332</v>
      </c>
      <c r="S19" s="6">
        <f t="shared" si="6"/>
        <v>24708.333333333332</v>
      </c>
      <c r="T19" s="6">
        <f t="shared" si="7"/>
        <v>24708.333333333332</v>
      </c>
      <c r="U19" s="6">
        <f t="shared" si="8"/>
        <v>24708.333333333332</v>
      </c>
    </row>
    <row r="20" spans="1:21" ht="27.6" customHeight="1" x14ac:dyDescent="0.25">
      <c r="A20" s="3"/>
      <c r="B20" s="12" t="str">
        <f>"4.3.5"</f>
        <v>4.3.5</v>
      </c>
      <c r="C20" s="12" t="s">
        <v>24</v>
      </c>
      <c r="D20" s="7">
        <v>3</v>
      </c>
      <c r="E20" s="7">
        <v>3</v>
      </c>
      <c r="F20" s="7">
        <v>3</v>
      </c>
      <c r="G20" s="7">
        <v>3</v>
      </c>
      <c r="H20" s="7">
        <v>3</v>
      </c>
      <c r="I20" s="7">
        <v>3</v>
      </c>
      <c r="J20" s="9">
        <v>1133</v>
      </c>
      <c r="K20" s="9">
        <v>1207</v>
      </c>
      <c r="L20" s="9">
        <v>960</v>
      </c>
      <c r="M20" s="9">
        <v>960</v>
      </c>
      <c r="N20" s="9">
        <v>960</v>
      </c>
      <c r="O20" s="9">
        <v>960</v>
      </c>
      <c r="P20" s="6">
        <f t="shared" si="3"/>
        <v>31472.222222222226</v>
      </c>
      <c r="Q20" s="6">
        <f t="shared" si="4"/>
        <v>33527.777777777781</v>
      </c>
      <c r="R20" s="6">
        <f t="shared" si="5"/>
        <v>26666.666666666668</v>
      </c>
      <c r="S20" s="6">
        <f t="shared" si="6"/>
        <v>26666.666666666668</v>
      </c>
      <c r="T20" s="6">
        <f t="shared" si="7"/>
        <v>26666.666666666668</v>
      </c>
      <c r="U20" s="6">
        <f t="shared" si="8"/>
        <v>26666.666666666668</v>
      </c>
    </row>
    <row r="21" spans="1:21" ht="27.6" customHeight="1" x14ac:dyDescent="0.25">
      <c r="A21" s="3"/>
      <c r="B21" s="12" t="str">
        <f>"4.3.6"</f>
        <v>4.3.6</v>
      </c>
      <c r="C21" s="12" t="s">
        <v>25</v>
      </c>
      <c r="D21" s="7">
        <v>3</v>
      </c>
      <c r="E21" s="7">
        <v>3</v>
      </c>
      <c r="F21" s="7">
        <v>3</v>
      </c>
      <c r="G21" s="7">
        <v>3</v>
      </c>
      <c r="H21" s="7">
        <v>3</v>
      </c>
      <c r="I21" s="7">
        <v>3</v>
      </c>
      <c r="J21" s="9">
        <v>1241</v>
      </c>
      <c r="K21" s="9">
        <v>1207</v>
      </c>
      <c r="L21" s="9">
        <v>970</v>
      </c>
      <c r="M21" s="9">
        <v>970</v>
      </c>
      <c r="N21" s="9">
        <v>970</v>
      </c>
      <c r="O21" s="9">
        <v>970</v>
      </c>
      <c r="P21" s="6">
        <f t="shared" si="3"/>
        <v>34472.222222222219</v>
      </c>
      <c r="Q21" s="6">
        <f t="shared" si="4"/>
        <v>33527.777777777781</v>
      </c>
      <c r="R21" s="6">
        <f t="shared" si="5"/>
        <v>26944.444444444442</v>
      </c>
      <c r="S21" s="6">
        <f t="shared" si="6"/>
        <v>26944.444444444442</v>
      </c>
      <c r="T21" s="6">
        <f t="shared" si="7"/>
        <v>26944.444444444442</v>
      </c>
      <c r="U21" s="6">
        <f t="shared" si="8"/>
        <v>26944.444444444442</v>
      </c>
    </row>
    <row r="22" spans="1:21" ht="27.6" customHeight="1" x14ac:dyDescent="0.25">
      <c r="A22" s="3"/>
      <c r="B22" s="12" t="str">
        <f>"4.3.7"</f>
        <v>4.3.7</v>
      </c>
      <c r="C22" s="12" t="s">
        <v>26</v>
      </c>
      <c r="D22" s="7">
        <v>3</v>
      </c>
      <c r="E22" s="7">
        <v>3</v>
      </c>
      <c r="F22" s="7">
        <v>3</v>
      </c>
      <c r="G22" s="7">
        <v>3</v>
      </c>
      <c r="H22" s="7">
        <v>3</v>
      </c>
      <c r="I22" s="7">
        <v>3</v>
      </c>
      <c r="J22" s="9">
        <v>1319</v>
      </c>
      <c r="K22" s="9">
        <v>1354</v>
      </c>
      <c r="L22" s="9">
        <v>979</v>
      </c>
      <c r="M22" s="9">
        <v>979</v>
      </c>
      <c r="N22" s="9">
        <v>979</v>
      </c>
      <c r="O22" s="9">
        <v>979</v>
      </c>
      <c r="P22" s="6">
        <f t="shared" si="3"/>
        <v>36638.888888888891</v>
      </c>
      <c r="Q22" s="6">
        <f t="shared" si="4"/>
        <v>37611.111111111109</v>
      </c>
      <c r="R22" s="6">
        <f t="shared" si="5"/>
        <v>27194.444444444442</v>
      </c>
      <c r="S22" s="6">
        <f t="shared" si="6"/>
        <v>27194.444444444442</v>
      </c>
      <c r="T22" s="6">
        <f t="shared" si="7"/>
        <v>27194.444444444442</v>
      </c>
      <c r="U22" s="6">
        <f t="shared" si="8"/>
        <v>27194.444444444442</v>
      </c>
    </row>
    <row r="23" spans="1:21" ht="27.6" customHeight="1" x14ac:dyDescent="0.25">
      <c r="A23" s="3"/>
      <c r="B23" s="12" t="str">
        <f>"4.3.8"</f>
        <v>4.3.8</v>
      </c>
      <c r="C23" s="12" t="s">
        <v>27</v>
      </c>
      <c r="D23" s="7">
        <v>4</v>
      </c>
      <c r="E23" s="7">
        <v>4</v>
      </c>
      <c r="F23" s="7">
        <v>4</v>
      </c>
      <c r="G23" s="7">
        <v>4</v>
      </c>
      <c r="H23" s="7">
        <v>4</v>
      </c>
      <c r="I23" s="7">
        <v>4</v>
      </c>
      <c r="J23" s="9">
        <v>1544</v>
      </c>
      <c r="K23" s="9">
        <v>1616</v>
      </c>
      <c r="L23" s="9">
        <v>1161</v>
      </c>
      <c r="M23" s="9">
        <v>1161</v>
      </c>
      <c r="N23" s="9">
        <v>1161</v>
      </c>
      <c r="O23" s="9">
        <v>1161</v>
      </c>
      <c r="P23" s="6">
        <f t="shared" si="3"/>
        <v>32166.666666666664</v>
      </c>
      <c r="Q23" s="6">
        <f t="shared" si="4"/>
        <v>33666.666666666664</v>
      </c>
      <c r="R23" s="6">
        <f t="shared" si="5"/>
        <v>24187.5</v>
      </c>
      <c r="S23" s="6">
        <f t="shared" si="6"/>
        <v>24187.5</v>
      </c>
      <c r="T23" s="6">
        <f t="shared" si="7"/>
        <v>24187.5</v>
      </c>
      <c r="U23" s="6">
        <f t="shared" si="8"/>
        <v>24187.5</v>
      </c>
    </row>
    <row r="24" spans="1:21" ht="27.6" customHeight="1" x14ac:dyDescent="0.25">
      <c r="A24" s="3"/>
      <c r="B24" s="12" t="str">
        <f>"4.3.9"</f>
        <v>4.3.9</v>
      </c>
      <c r="C24" s="12" t="s">
        <v>28</v>
      </c>
      <c r="D24" s="7">
        <v>3</v>
      </c>
      <c r="E24" s="7">
        <v>3</v>
      </c>
      <c r="F24" s="7">
        <v>3</v>
      </c>
      <c r="G24" s="7">
        <v>3</v>
      </c>
      <c r="H24" s="7">
        <v>3</v>
      </c>
      <c r="I24" s="7">
        <v>3</v>
      </c>
      <c r="J24" s="9">
        <v>1286</v>
      </c>
      <c r="K24" s="9">
        <v>1287</v>
      </c>
      <c r="L24" s="9">
        <v>958</v>
      </c>
      <c r="M24" s="9">
        <v>958</v>
      </c>
      <c r="N24" s="9">
        <v>958</v>
      </c>
      <c r="O24" s="9">
        <v>958</v>
      </c>
      <c r="P24" s="6">
        <f t="shared" si="3"/>
        <v>35722.222222222219</v>
      </c>
      <c r="Q24" s="6">
        <f t="shared" si="4"/>
        <v>35750</v>
      </c>
      <c r="R24" s="6">
        <f t="shared" si="5"/>
        <v>26611.111111111109</v>
      </c>
      <c r="S24" s="6">
        <f t="shared" si="6"/>
        <v>26611.111111111109</v>
      </c>
      <c r="T24" s="6">
        <f t="shared" si="7"/>
        <v>26611.111111111109</v>
      </c>
      <c r="U24" s="6">
        <f t="shared" si="8"/>
        <v>26611.111111111109</v>
      </c>
    </row>
    <row r="25" spans="1:21" ht="27.6" customHeight="1" x14ac:dyDescent="0.25">
      <c r="A25" s="3"/>
      <c r="B25" s="12" t="str">
        <f>"4.3.10"</f>
        <v>4.3.10</v>
      </c>
      <c r="C25" s="12" t="s">
        <v>29</v>
      </c>
      <c r="D25" s="7">
        <v>3</v>
      </c>
      <c r="E25" s="7">
        <v>3</v>
      </c>
      <c r="F25" s="7">
        <v>3</v>
      </c>
      <c r="G25" s="7">
        <v>3</v>
      </c>
      <c r="H25" s="7">
        <v>3</v>
      </c>
      <c r="I25" s="7">
        <v>3</v>
      </c>
      <c r="J25" s="9">
        <v>1248</v>
      </c>
      <c r="K25" s="9">
        <v>1303</v>
      </c>
      <c r="L25" s="9">
        <v>960</v>
      </c>
      <c r="M25" s="9">
        <v>960</v>
      </c>
      <c r="N25" s="9">
        <v>960</v>
      </c>
      <c r="O25" s="9">
        <v>960</v>
      </c>
      <c r="P25" s="6">
        <f t="shared" si="3"/>
        <v>34666.666666666664</v>
      </c>
      <c r="Q25" s="6">
        <f t="shared" si="4"/>
        <v>36194.444444444445</v>
      </c>
      <c r="R25" s="6">
        <f t="shared" si="5"/>
        <v>26666.666666666668</v>
      </c>
      <c r="S25" s="6">
        <f t="shared" si="6"/>
        <v>26666.666666666668</v>
      </c>
      <c r="T25" s="6">
        <f t="shared" si="7"/>
        <v>26666.666666666668</v>
      </c>
      <c r="U25" s="6">
        <f t="shared" si="8"/>
        <v>26666.666666666668</v>
      </c>
    </row>
    <row r="26" spans="1:21" ht="27.6" customHeight="1" x14ac:dyDescent="0.25">
      <c r="A26" s="3"/>
      <c r="B26" s="12" t="str">
        <f>"4.3.11"</f>
        <v>4.3.11</v>
      </c>
      <c r="C26" s="12" t="s">
        <v>30</v>
      </c>
      <c r="D26" s="7">
        <v>3</v>
      </c>
      <c r="E26" s="7">
        <v>3</v>
      </c>
      <c r="F26" s="7">
        <v>3</v>
      </c>
      <c r="G26" s="7">
        <v>3</v>
      </c>
      <c r="H26" s="7">
        <v>3</v>
      </c>
      <c r="I26" s="7">
        <v>3</v>
      </c>
      <c r="J26" s="9">
        <v>1310</v>
      </c>
      <c r="K26" s="9">
        <v>1334</v>
      </c>
      <c r="L26" s="9">
        <v>986</v>
      </c>
      <c r="M26" s="9">
        <v>986</v>
      </c>
      <c r="N26" s="9">
        <v>986</v>
      </c>
      <c r="O26" s="9">
        <v>986</v>
      </c>
      <c r="P26" s="6">
        <f t="shared" si="3"/>
        <v>36388.888888888891</v>
      </c>
      <c r="Q26" s="6">
        <f t="shared" si="4"/>
        <v>37055.555555555555</v>
      </c>
      <c r="R26" s="6">
        <f t="shared" si="5"/>
        <v>27388.888888888891</v>
      </c>
      <c r="S26" s="6">
        <f t="shared" si="6"/>
        <v>27388.888888888891</v>
      </c>
      <c r="T26" s="6">
        <f t="shared" si="7"/>
        <v>27388.888888888891</v>
      </c>
      <c r="U26" s="6">
        <f t="shared" si="8"/>
        <v>27388.888888888891</v>
      </c>
    </row>
    <row r="27" spans="1:21" ht="27.6" customHeight="1" x14ac:dyDescent="0.25">
      <c r="A27" s="3"/>
      <c r="B27" s="12" t="str">
        <f>"4.3.12"</f>
        <v>4.3.12</v>
      </c>
      <c r="C27" s="12" t="s">
        <v>31</v>
      </c>
      <c r="D27" s="7">
        <v>3</v>
      </c>
      <c r="E27" s="7">
        <v>3</v>
      </c>
      <c r="F27" s="7">
        <v>3</v>
      </c>
      <c r="G27" s="7">
        <v>3</v>
      </c>
      <c r="H27" s="7">
        <v>3</v>
      </c>
      <c r="I27" s="7">
        <v>3</v>
      </c>
      <c r="J27" s="9">
        <v>1251</v>
      </c>
      <c r="K27" s="9">
        <v>1310</v>
      </c>
      <c r="L27" s="9">
        <v>1026</v>
      </c>
      <c r="M27" s="9">
        <v>1026</v>
      </c>
      <c r="N27" s="9">
        <v>1026</v>
      </c>
      <c r="O27" s="9">
        <v>1026</v>
      </c>
      <c r="P27" s="6">
        <f t="shared" si="3"/>
        <v>34750</v>
      </c>
      <c r="Q27" s="6">
        <f t="shared" si="4"/>
        <v>36388.888888888891</v>
      </c>
      <c r="R27" s="6">
        <f t="shared" si="5"/>
        <v>28500</v>
      </c>
      <c r="S27" s="6">
        <f t="shared" si="6"/>
        <v>28500</v>
      </c>
      <c r="T27" s="6">
        <f t="shared" si="7"/>
        <v>28500</v>
      </c>
      <c r="U27" s="6">
        <f t="shared" si="8"/>
        <v>28500</v>
      </c>
    </row>
    <row r="28" spans="1:21" ht="27.6" customHeight="1" x14ac:dyDescent="0.25">
      <c r="A28" s="3"/>
      <c r="B28" s="12" t="str">
        <f>"4.3.13"</f>
        <v>4.3.13</v>
      </c>
      <c r="C28" s="12" t="s">
        <v>32</v>
      </c>
      <c r="D28" s="7">
        <v>3</v>
      </c>
      <c r="E28" s="7">
        <v>3</v>
      </c>
      <c r="F28" s="7">
        <v>3</v>
      </c>
      <c r="G28" s="7">
        <v>3</v>
      </c>
      <c r="H28" s="7">
        <v>3</v>
      </c>
      <c r="I28" s="7">
        <v>3</v>
      </c>
      <c r="J28" s="9">
        <v>1272</v>
      </c>
      <c r="K28" s="9">
        <v>1199</v>
      </c>
      <c r="L28" s="9">
        <v>945</v>
      </c>
      <c r="M28" s="9">
        <v>945</v>
      </c>
      <c r="N28" s="9">
        <v>945</v>
      </c>
      <c r="O28" s="9">
        <v>945</v>
      </c>
      <c r="P28" s="6">
        <f t="shared" si="3"/>
        <v>35333.333333333336</v>
      </c>
      <c r="Q28" s="6">
        <f t="shared" si="4"/>
        <v>33305.555555555555</v>
      </c>
      <c r="R28" s="6">
        <f t="shared" si="5"/>
        <v>26250</v>
      </c>
      <c r="S28" s="6">
        <f t="shared" si="6"/>
        <v>26250</v>
      </c>
      <c r="T28" s="6">
        <f t="shared" si="7"/>
        <v>26250</v>
      </c>
      <c r="U28" s="6">
        <f t="shared" si="8"/>
        <v>26250</v>
      </c>
    </row>
    <row r="29" spans="1:21" ht="27.6" customHeight="1" x14ac:dyDescent="0.25">
      <c r="A29" s="3"/>
      <c r="B29" s="12" t="str">
        <f>"4.3.14"</f>
        <v>4.3.14</v>
      </c>
      <c r="C29" s="12" t="s">
        <v>33</v>
      </c>
      <c r="D29" s="7">
        <v>3</v>
      </c>
      <c r="E29" s="7">
        <v>3</v>
      </c>
      <c r="F29" s="7">
        <v>3</v>
      </c>
      <c r="G29" s="7">
        <v>3</v>
      </c>
      <c r="H29" s="7">
        <v>3</v>
      </c>
      <c r="I29" s="7">
        <v>3</v>
      </c>
      <c r="J29" s="9">
        <v>1186</v>
      </c>
      <c r="K29" s="9">
        <v>1195</v>
      </c>
      <c r="L29" s="9">
        <v>961</v>
      </c>
      <c r="M29" s="9">
        <v>961</v>
      </c>
      <c r="N29" s="9">
        <v>961</v>
      </c>
      <c r="O29" s="9">
        <v>961</v>
      </c>
      <c r="P29" s="6">
        <f t="shared" si="3"/>
        <v>32944.444444444445</v>
      </c>
      <c r="Q29" s="6">
        <f t="shared" si="4"/>
        <v>33194.444444444445</v>
      </c>
      <c r="R29" s="6">
        <f t="shared" si="5"/>
        <v>26694.444444444442</v>
      </c>
      <c r="S29" s="6">
        <f t="shared" si="6"/>
        <v>26694.444444444442</v>
      </c>
      <c r="T29" s="6">
        <f t="shared" si="7"/>
        <v>26694.444444444442</v>
      </c>
      <c r="U29" s="6">
        <f t="shared" si="8"/>
        <v>26694.444444444442</v>
      </c>
    </row>
    <row r="30" spans="1:21" ht="27.6" customHeight="1" x14ac:dyDescent="0.25">
      <c r="A30" s="3"/>
      <c r="B30" s="12" t="str">
        <f>"4.3.15"</f>
        <v>4.3.15</v>
      </c>
      <c r="C30" s="12" t="s">
        <v>34</v>
      </c>
      <c r="D30" s="7">
        <v>3</v>
      </c>
      <c r="E30" s="7">
        <v>3</v>
      </c>
      <c r="F30" s="7">
        <v>3</v>
      </c>
      <c r="G30" s="7">
        <v>3</v>
      </c>
      <c r="H30" s="7">
        <v>3</v>
      </c>
      <c r="I30" s="7">
        <v>3</v>
      </c>
      <c r="J30" s="9">
        <v>1245</v>
      </c>
      <c r="K30" s="9">
        <v>1227</v>
      </c>
      <c r="L30" s="9">
        <v>974</v>
      </c>
      <c r="M30" s="9">
        <v>974</v>
      </c>
      <c r="N30" s="9">
        <v>974</v>
      </c>
      <c r="O30" s="9">
        <v>974</v>
      </c>
      <c r="P30" s="6">
        <f t="shared" si="3"/>
        <v>34583.333333333336</v>
      </c>
      <c r="Q30" s="6">
        <f t="shared" si="4"/>
        <v>34083.333333333336</v>
      </c>
      <c r="R30" s="6">
        <f t="shared" si="5"/>
        <v>27055.555555555558</v>
      </c>
      <c r="S30" s="6">
        <f t="shared" si="6"/>
        <v>27055.555555555558</v>
      </c>
      <c r="T30" s="6">
        <f t="shared" si="7"/>
        <v>27055.555555555558</v>
      </c>
      <c r="U30" s="6">
        <f t="shared" si="8"/>
        <v>27055.555555555558</v>
      </c>
    </row>
    <row r="31" spans="1:21" ht="27.6" customHeight="1" x14ac:dyDescent="0.25">
      <c r="A31" s="3"/>
      <c r="B31" s="12" t="str">
        <f>"4.3.16"</f>
        <v>4.3.16</v>
      </c>
      <c r="C31" s="12" t="s">
        <v>35</v>
      </c>
      <c r="D31" s="7">
        <v>4</v>
      </c>
      <c r="E31" s="7">
        <v>4</v>
      </c>
      <c r="F31" s="7">
        <v>4</v>
      </c>
      <c r="G31" s="7">
        <v>4</v>
      </c>
      <c r="H31" s="7">
        <v>4</v>
      </c>
      <c r="I31" s="7">
        <v>4</v>
      </c>
      <c r="J31" s="9">
        <v>1488</v>
      </c>
      <c r="K31" s="9">
        <v>1477</v>
      </c>
      <c r="L31" s="9">
        <v>1119</v>
      </c>
      <c r="M31" s="9">
        <v>1119</v>
      </c>
      <c r="N31" s="9">
        <v>1119</v>
      </c>
      <c r="O31" s="9">
        <v>1119</v>
      </c>
      <c r="P31" s="6">
        <f t="shared" si="3"/>
        <v>31000</v>
      </c>
      <c r="Q31" s="6">
        <f t="shared" si="4"/>
        <v>30770.833333333332</v>
      </c>
      <c r="R31" s="6">
        <f t="shared" si="5"/>
        <v>23312.5</v>
      </c>
      <c r="S31" s="6">
        <f t="shared" si="6"/>
        <v>23312.5</v>
      </c>
      <c r="T31" s="6">
        <f t="shared" si="7"/>
        <v>23312.5</v>
      </c>
      <c r="U31" s="6">
        <f t="shared" si="8"/>
        <v>23312.5</v>
      </c>
    </row>
    <row r="32" spans="1:21" ht="27.6" customHeight="1" x14ac:dyDescent="0.25">
      <c r="A32" s="3"/>
      <c r="B32" s="12" t="str">
        <f>"4.3.17"</f>
        <v>4.3.17</v>
      </c>
      <c r="C32" s="12" t="s">
        <v>36</v>
      </c>
      <c r="D32" s="7">
        <v>3</v>
      </c>
      <c r="E32" s="7">
        <v>3</v>
      </c>
      <c r="F32" s="7">
        <v>3</v>
      </c>
      <c r="G32" s="7">
        <v>3</v>
      </c>
      <c r="H32" s="7">
        <v>3</v>
      </c>
      <c r="I32" s="7">
        <v>3</v>
      </c>
      <c r="J32" s="9">
        <v>1276</v>
      </c>
      <c r="K32" s="9">
        <v>1278</v>
      </c>
      <c r="L32" s="9">
        <v>967</v>
      </c>
      <c r="M32" s="9">
        <v>967</v>
      </c>
      <c r="N32" s="9">
        <v>967</v>
      </c>
      <c r="O32" s="9">
        <v>967</v>
      </c>
      <c r="P32" s="6">
        <f t="shared" si="3"/>
        <v>35444.444444444445</v>
      </c>
      <c r="Q32" s="6">
        <f t="shared" si="4"/>
        <v>35500</v>
      </c>
      <c r="R32" s="6">
        <f t="shared" si="5"/>
        <v>26861.111111111109</v>
      </c>
      <c r="S32" s="6">
        <f t="shared" si="6"/>
        <v>26861.111111111109</v>
      </c>
      <c r="T32" s="6">
        <f t="shared" si="7"/>
        <v>26861.111111111109</v>
      </c>
      <c r="U32" s="6">
        <f t="shared" si="8"/>
        <v>26861.111111111109</v>
      </c>
    </row>
    <row r="33" spans="1:21" ht="27.6" customHeight="1" x14ac:dyDescent="0.25">
      <c r="A33" s="3"/>
      <c r="B33" s="12" t="str">
        <f>"4.3.18"</f>
        <v>4.3.18</v>
      </c>
      <c r="C33" s="12" t="s">
        <v>37</v>
      </c>
      <c r="D33" s="7">
        <v>3</v>
      </c>
      <c r="E33" s="7">
        <v>3</v>
      </c>
      <c r="F33" s="7">
        <v>3</v>
      </c>
      <c r="G33" s="7">
        <v>3</v>
      </c>
      <c r="H33" s="7">
        <v>3</v>
      </c>
      <c r="I33" s="7">
        <v>3</v>
      </c>
      <c r="J33" s="9">
        <v>1247</v>
      </c>
      <c r="K33" s="9">
        <v>1233</v>
      </c>
      <c r="L33" s="9">
        <v>937</v>
      </c>
      <c r="M33" s="9">
        <v>937</v>
      </c>
      <c r="N33" s="9">
        <v>937</v>
      </c>
      <c r="O33" s="9">
        <v>937</v>
      </c>
      <c r="P33" s="6">
        <f t="shared" si="3"/>
        <v>34638.888888888891</v>
      </c>
      <c r="Q33" s="6">
        <f t="shared" si="4"/>
        <v>34250</v>
      </c>
      <c r="R33" s="6">
        <f t="shared" si="5"/>
        <v>26027.777777777774</v>
      </c>
      <c r="S33" s="6">
        <f t="shared" si="6"/>
        <v>26027.777777777774</v>
      </c>
      <c r="T33" s="6">
        <f t="shared" si="7"/>
        <v>26027.777777777774</v>
      </c>
      <c r="U33" s="6">
        <f t="shared" si="8"/>
        <v>26027.777777777774</v>
      </c>
    </row>
    <row r="34" spans="1:21" ht="27.6" customHeight="1" x14ac:dyDescent="0.25">
      <c r="A34" s="3"/>
      <c r="B34" s="12" t="str">
        <f>"4.3.19"</f>
        <v>4.3.19</v>
      </c>
      <c r="C34" s="12" t="s">
        <v>38</v>
      </c>
      <c r="D34" s="7">
        <v>3</v>
      </c>
      <c r="E34" s="7">
        <v>3</v>
      </c>
      <c r="F34" s="7">
        <v>3</v>
      </c>
      <c r="G34" s="7">
        <v>3</v>
      </c>
      <c r="H34" s="7">
        <v>3</v>
      </c>
      <c r="I34" s="7">
        <v>3</v>
      </c>
      <c r="J34" s="9">
        <v>1313</v>
      </c>
      <c r="K34" s="9">
        <v>1334</v>
      </c>
      <c r="L34" s="9">
        <v>959</v>
      </c>
      <c r="M34" s="9">
        <v>959</v>
      </c>
      <c r="N34" s="9">
        <v>959</v>
      </c>
      <c r="O34" s="9">
        <v>959</v>
      </c>
      <c r="P34" s="6">
        <f t="shared" si="3"/>
        <v>36472.222222222219</v>
      </c>
      <c r="Q34" s="6">
        <f t="shared" si="4"/>
        <v>37055.555555555555</v>
      </c>
      <c r="R34" s="6">
        <f t="shared" si="5"/>
        <v>26638.888888888891</v>
      </c>
      <c r="S34" s="6">
        <f t="shared" si="6"/>
        <v>26638.888888888891</v>
      </c>
      <c r="T34" s="6">
        <f t="shared" si="7"/>
        <v>26638.888888888891</v>
      </c>
      <c r="U34" s="6">
        <f t="shared" si="8"/>
        <v>26638.888888888891</v>
      </c>
    </row>
    <row r="35" spans="1:21" ht="27.6" customHeight="1" x14ac:dyDescent="0.25">
      <c r="A35" s="3"/>
      <c r="B35" s="12" t="str">
        <f>"4.3.20"</f>
        <v>4.3.20</v>
      </c>
      <c r="C35" s="12" t="s">
        <v>39</v>
      </c>
      <c r="D35" s="7">
        <v>3</v>
      </c>
      <c r="E35" s="7">
        <v>3</v>
      </c>
      <c r="F35" s="7">
        <v>3</v>
      </c>
      <c r="G35" s="7">
        <v>3</v>
      </c>
      <c r="H35" s="7">
        <v>3</v>
      </c>
      <c r="I35" s="7">
        <v>3</v>
      </c>
      <c r="J35" s="9">
        <v>1284</v>
      </c>
      <c r="K35" s="9">
        <v>1332</v>
      </c>
      <c r="L35" s="9">
        <v>1010</v>
      </c>
      <c r="M35" s="9">
        <v>1010</v>
      </c>
      <c r="N35" s="9">
        <v>1010</v>
      </c>
      <c r="O35" s="9">
        <v>1010</v>
      </c>
      <c r="P35" s="6">
        <f t="shared" si="3"/>
        <v>35666.666666666664</v>
      </c>
      <c r="Q35" s="6">
        <f t="shared" si="4"/>
        <v>37000</v>
      </c>
      <c r="R35" s="6">
        <f t="shared" si="5"/>
        <v>28055.555555555558</v>
      </c>
      <c r="S35" s="6">
        <f t="shared" si="6"/>
        <v>28055.555555555558</v>
      </c>
      <c r="T35" s="6">
        <f t="shared" si="7"/>
        <v>28055.555555555558</v>
      </c>
      <c r="U35" s="6">
        <f t="shared" si="8"/>
        <v>28055.555555555558</v>
      </c>
    </row>
    <row r="36" spans="1:21" ht="27.6" customHeight="1" x14ac:dyDescent="0.25">
      <c r="A36" s="3"/>
      <c r="B36" s="12" t="str">
        <f>"4.3.21"</f>
        <v>4.3.21</v>
      </c>
      <c r="C36" s="12" t="s">
        <v>40</v>
      </c>
      <c r="D36" s="7">
        <v>3</v>
      </c>
      <c r="E36" s="7">
        <v>3</v>
      </c>
      <c r="F36" s="7">
        <v>3</v>
      </c>
      <c r="G36" s="7">
        <v>3</v>
      </c>
      <c r="H36" s="7">
        <v>3</v>
      </c>
      <c r="I36" s="7">
        <v>3</v>
      </c>
      <c r="J36" s="9">
        <v>1125</v>
      </c>
      <c r="K36" s="9">
        <v>1067</v>
      </c>
      <c r="L36" s="9">
        <v>937</v>
      </c>
      <c r="M36" s="9">
        <v>937</v>
      </c>
      <c r="N36" s="9">
        <v>937</v>
      </c>
      <c r="O36" s="9">
        <v>937</v>
      </c>
      <c r="P36" s="6">
        <f t="shared" si="3"/>
        <v>31250</v>
      </c>
      <c r="Q36" s="6">
        <f t="shared" si="4"/>
        <v>29638.888888888891</v>
      </c>
      <c r="R36" s="6">
        <f t="shared" si="5"/>
        <v>26027.777777777774</v>
      </c>
      <c r="S36" s="6">
        <f t="shared" si="6"/>
        <v>26027.777777777774</v>
      </c>
      <c r="T36" s="6">
        <f t="shared" si="7"/>
        <v>26027.777777777774</v>
      </c>
      <c r="U36" s="6">
        <f t="shared" si="8"/>
        <v>26027.777777777774</v>
      </c>
    </row>
    <row r="37" spans="1:21" ht="27.6" customHeight="1" x14ac:dyDescent="0.25">
      <c r="A37" s="3"/>
      <c r="B37" s="12" t="str">
        <f>"4.3.22"</f>
        <v>4.3.22</v>
      </c>
      <c r="C37" s="12" t="s">
        <v>41</v>
      </c>
      <c r="D37" s="7">
        <v>3</v>
      </c>
      <c r="E37" s="7">
        <v>3</v>
      </c>
      <c r="F37" s="7">
        <v>3</v>
      </c>
      <c r="G37" s="7">
        <v>3</v>
      </c>
      <c r="H37" s="7">
        <v>3</v>
      </c>
      <c r="I37" s="7">
        <v>3</v>
      </c>
      <c r="J37" s="9">
        <v>1288</v>
      </c>
      <c r="K37" s="9">
        <v>1285</v>
      </c>
      <c r="L37" s="9">
        <v>960</v>
      </c>
      <c r="M37" s="9">
        <v>960</v>
      </c>
      <c r="N37" s="9">
        <v>960</v>
      </c>
      <c r="O37" s="9">
        <v>960</v>
      </c>
      <c r="P37" s="6">
        <f t="shared" si="3"/>
        <v>35777.777777777781</v>
      </c>
      <c r="Q37" s="6">
        <f t="shared" si="4"/>
        <v>35694.444444444445</v>
      </c>
      <c r="R37" s="6">
        <f t="shared" si="5"/>
        <v>26666.666666666668</v>
      </c>
      <c r="S37" s="6">
        <f t="shared" si="6"/>
        <v>26666.666666666668</v>
      </c>
      <c r="T37" s="6">
        <f t="shared" si="7"/>
        <v>26666.666666666668</v>
      </c>
      <c r="U37" s="6">
        <f t="shared" si="8"/>
        <v>26666.666666666668</v>
      </c>
    </row>
  </sheetData>
  <mergeCells count="10">
    <mergeCell ref="J6:O6"/>
    <mergeCell ref="C6:C7"/>
    <mergeCell ref="B2:U2"/>
    <mergeCell ref="D6:I6"/>
    <mergeCell ref="B6:B7"/>
    <mergeCell ref="P6:U6"/>
    <mergeCell ref="B3:U3"/>
    <mergeCell ref="B4:G4"/>
    <mergeCell ref="R4:U5"/>
    <mergeCell ref="Q1:U1"/>
  </mergeCells>
  <pageMargins left="0.39370078740157483" right="0.39370078740157483" top="0.39370078740157483" bottom="0.39370078740157483" header="0.39370078740157483" footer="0.39370078740157483"/>
  <pageSetup paperSize="9" scale="5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специалист</cp:lastModifiedBy>
  <cp:lastPrinted>2022-12-05T14:01:49Z</cp:lastPrinted>
  <dcterms:modified xsi:type="dcterms:W3CDTF">2022-12-05T14:08:23Z</dcterms:modified>
</cp:coreProperties>
</file>