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2 заседание\вопросы района\ИТОГИ\решения ворд\224. Изменения в стратегию 2030\"/>
    </mc:Choice>
  </mc:AlternateContent>
  <bookViews>
    <workbookView xWindow="288" yWindow="36" windowWidth="11460" windowHeight="2952"/>
  </bookViews>
  <sheets>
    <sheet name="Лист1" sheetId="1" r:id="rId1"/>
    <sheet name="Лист2" sheetId="2" r:id="rId2"/>
  </sheets>
  <definedNames>
    <definedName name="_xlnm.Print_Area" localSheetId="0">Лист1!$A$1:$R$15</definedName>
  </definedNames>
  <calcPr calcId="152511"/>
</workbook>
</file>

<file path=xl/calcChain.xml><?xml version="1.0" encoding="utf-8"?>
<calcChain xmlns="http://schemas.openxmlformats.org/spreadsheetml/2006/main">
  <c r="J32" i="2" l="1"/>
  <c r="I32" i="2"/>
  <c r="H32" i="2"/>
  <c r="G32" i="2"/>
  <c r="F32" i="2"/>
  <c r="I27" i="2"/>
  <c r="H27" i="2"/>
  <c r="G27" i="2"/>
  <c r="F27" i="2"/>
  <c r="J23" i="2"/>
  <c r="I23" i="2"/>
  <c r="H23" i="2"/>
  <c r="G23" i="2"/>
  <c r="F23" i="2"/>
  <c r="E23" i="2"/>
  <c r="D23" i="2"/>
  <c r="J21" i="2"/>
  <c r="I21" i="2"/>
  <c r="H21" i="2"/>
  <c r="G21" i="2"/>
  <c r="F21" i="2"/>
  <c r="E21" i="2"/>
  <c r="D21" i="2"/>
  <c r="J20" i="2"/>
  <c r="I20" i="2"/>
  <c r="H20" i="2"/>
  <c r="G20" i="2"/>
  <c r="F20" i="2"/>
  <c r="E20" i="2"/>
  <c r="J18" i="2"/>
  <c r="I18" i="2"/>
  <c r="H18" i="2"/>
  <c r="G18" i="2"/>
  <c r="F18" i="2"/>
  <c r="E18" i="2"/>
  <c r="J14" i="2"/>
  <c r="I14" i="2"/>
  <c r="H14" i="2"/>
  <c r="G14" i="2"/>
  <c r="F14" i="2"/>
  <c r="E14" i="2"/>
  <c r="D14" i="2"/>
  <c r="C14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J9" i="2"/>
  <c r="I9" i="2"/>
  <c r="H9" i="2"/>
  <c r="G9" i="2"/>
  <c r="F9" i="2"/>
  <c r="E9" i="2"/>
  <c r="D9" i="2"/>
  <c r="J5" i="2"/>
  <c r="I5" i="2"/>
  <c r="H5" i="2"/>
  <c r="G5" i="2"/>
  <c r="F5" i="2"/>
  <c r="E5" i="2"/>
  <c r="D5" i="2"/>
  <c r="C5" i="2"/>
  <c r="I3" i="2"/>
  <c r="H3" i="2"/>
  <c r="G3" i="2"/>
  <c r="F3" i="2"/>
  <c r="E3" i="2"/>
  <c r="D3" i="2"/>
  <c r="C3" i="2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C14" i="1"/>
  <c r="D10" i="1" l="1"/>
  <c r="D13" i="1" s="1"/>
  <c r="E10" i="1"/>
  <c r="E13" i="1" s="1"/>
  <c r="F10" i="1"/>
  <c r="F13" i="1" s="1"/>
  <c r="G10" i="1"/>
  <c r="G13" i="1" s="1"/>
  <c r="H10" i="1"/>
  <c r="I10" i="1"/>
  <c r="J10" i="1"/>
  <c r="K10" i="1"/>
  <c r="L10" i="1"/>
  <c r="M10" i="1"/>
  <c r="N10" i="1"/>
  <c r="O10" i="1"/>
  <c r="P10" i="1"/>
  <c r="Q10" i="1"/>
  <c r="R10" i="1"/>
  <c r="C10" i="1"/>
  <c r="D12" i="1"/>
  <c r="D15" i="1" s="1"/>
  <c r="E12" i="1"/>
  <c r="E15" i="1" s="1"/>
  <c r="F12" i="1"/>
  <c r="F15" i="1" s="1"/>
  <c r="G12" i="1"/>
  <c r="H12" i="1"/>
  <c r="I12" i="1"/>
  <c r="J12" i="1"/>
  <c r="K12" i="1"/>
  <c r="L12" i="1"/>
  <c r="M12" i="1"/>
  <c r="N12" i="1"/>
  <c r="O12" i="1"/>
  <c r="P12" i="1"/>
  <c r="Q12" i="1"/>
  <c r="R12" i="1"/>
  <c r="C12" i="1"/>
  <c r="C15" i="1" l="1"/>
  <c r="C7" i="1"/>
  <c r="C13" i="1" s="1"/>
  <c r="R5" i="1" l="1"/>
  <c r="Q5" i="1"/>
  <c r="P5" i="1"/>
  <c r="O5" i="1"/>
  <c r="N5" i="1"/>
  <c r="M5" i="1"/>
  <c r="L5" i="1"/>
  <c r="K5" i="1"/>
  <c r="J5" i="1"/>
  <c r="I5" i="1"/>
  <c r="H5" i="1"/>
  <c r="G5" i="1"/>
  <c r="F5" i="1"/>
  <c r="F6" i="1"/>
  <c r="H9" i="1"/>
  <c r="H15" i="1" s="1"/>
  <c r="I9" i="1"/>
  <c r="I15" i="1" s="1"/>
  <c r="J9" i="1"/>
  <c r="J15" i="1" s="1"/>
  <c r="K9" i="1"/>
  <c r="K15" i="1" s="1"/>
  <c r="L9" i="1"/>
  <c r="L15" i="1" s="1"/>
  <c r="M9" i="1"/>
  <c r="M15" i="1" s="1"/>
  <c r="N9" i="1"/>
  <c r="N15" i="1" s="1"/>
  <c r="O9" i="1"/>
  <c r="O15" i="1" s="1"/>
  <c r="P9" i="1"/>
  <c r="P15" i="1" s="1"/>
  <c r="Q9" i="1"/>
  <c r="Q15" i="1" s="1"/>
  <c r="R9" i="1"/>
  <c r="R15" i="1" s="1"/>
  <c r="G9" i="1"/>
  <c r="G15" i="1" s="1"/>
  <c r="J7" i="1"/>
  <c r="J13" i="1" s="1"/>
  <c r="K7" i="1"/>
  <c r="K13" i="1" s="1"/>
  <c r="L7" i="1"/>
  <c r="L13" i="1" s="1"/>
  <c r="M7" i="1"/>
  <c r="M13" i="1" s="1"/>
  <c r="N7" i="1"/>
  <c r="N13" i="1" s="1"/>
  <c r="O7" i="1"/>
  <c r="O13" i="1" s="1"/>
  <c r="P7" i="1"/>
  <c r="P13" i="1" s="1"/>
  <c r="Q7" i="1"/>
  <c r="Q13" i="1" s="1"/>
  <c r="R7" i="1"/>
  <c r="R13" i="1" s="1"/>
  <c r="H7" i="1"/>
  <c r="H13" i="1" s="1"/>
  <c r="I7" i="1"/>
  <c r="I13" i="1" s="1"/>
  <c r="F4" i="1"/>
  <c r="E4" i="1"/>
  <c r="E6" i="1"/>
  <c r="E5" i="1"/>
  <c r="R4" i="1" l="1"/>
  <c r="R6" i="1"/>
  <c r="Q4" i="1"/>
  <c r="Q6" i="1"/>
  <c r="P4" i="1"/>
  <c r="O4" i="1"/>
  <c r="P6" i="1"/>
  <c r="O6" i="1"/>
  <c r="N4" i="1"/>
  <c r="M4" i="1"/>
  <c r="N6" i="1"/>
  <c r="M6" i="1"/>
  <c r="L4" i="1"/>
  <c r="K4" i="1"/>
  <c r="L6" i="1"/>
  <c r="K6" i="1"/>
  <c r="J4" i="1"/>
  <c r="I4" i="1"/>
  <c r="J6" i="1"/>
  <c r="I6" i="1"/>
  <c r="H6" i="1"/>
  <c r="G6" i="1"/>
  <c r="G4" i="1"/>
  <c r="H4" i="1"/>
</calcChain>
</file>

<file path=xl/sharedStrings.xml><?xml version="1.0" encoding="utf-8"?>
<sst xmlns="http://schemas.openxmlformats.org/spreadsheetml/2006/main" count="70" uniqueCount="24">
  <si>
    <t>Годы</t>
  </si>
  <si>
    <t>Накопленный темп роста ВТП в сопоставимых ценах, %</t>
  </si>
  <si>
    <t>По инерционному сценарию</t>
  </si>
  <si>
    <t>По базовому сценарию</t>
  </si>
  <si>
    <t>По оптимистическому сценарию</t>
  </si>
  <si>
    <t>Среднесписочная численность работающих, чел.</t>
  </si>
  <si>
    <t>Производительность труда,  млн. рублей</t>
  </si>
  <si>
    <t>Объем ВТП, млрд. руб.</t>
  </si>
  <si>
    <t>Среднегодовая численность населения, тыс. чел.</t>
  </si>
  <si>
    <t>Ожидаемая продолжительность жизни, лет</t>
  </si>
  <si>
    <t>Коэффициент рождаемости</t>
  </si>
  <si>
    <t>Уровень безработицы, %</t>
  </si>
  <si>
    <t>Обеспеченность общей площадью жилья в расчете на одного жителя, кв. метров</t>
  </si>
  <si>
    <t>Доля населения, систематически занимающихся физической культурой и спортом, %</t>
  </si>
  <si>
    <t>Объем туристического потока, тыс. чел.</t>
  </si>
  <si>
    <t>Доля малого и среднего бизнеса в ВТП, %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</si>
  <si>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%</t>
  </si>
  <si>
    <t>Накопленный темп роста оборота малых (включая микропредприятия) и средних предприятий (в действующих ценах) к 2015 году, %</t>
  </si>
  <si>
    <t>Доля муниципального района (городского округа) в суммарных республиканских инвестициях в основной капитал, %</t>
  </si>
  <si>
    <t xml:space="preserve">Приложение </t>
  </si>
  <si>
    <t>Показатели</t>
  </si>
  <si>
    <t>Целевые показатели Стратегии на 2016-2030 годы</t>
  </si>
  <si>
    <t>Среднесписочная численность работающих,  чел.</t>
  </si>
  <si>
    <t xml:space="preserve">Приложение №1 к решению
Совета Заинского муниципального района РТ                                                      
от 21.07.2022 №224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</si>
</sst>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3" borderId="0" xfId="0" applyFill="1"/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164" fontId="4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horizontal="right" wrapText="1"/>
    </xf>
    <xf numFmtId="1" fontId="4" fillId="3" borderId="1" xfId="0" applyNumberFormat="1" applyFont="1" applyFill="1" applyBorder="1" applyAlignment="1">
      <alignment horizontal="right" wrapText="1"/>
    </xf>
    <xf numFmtId="3" fontId="0" fillId="3" borderId="0" xfId="0" applyNumberFormat="1" applyFill="1"/>
    <xf numFmtId="0" fontId="4" fillId="3" borderId="1" xfId="0" applyFont="1" applyFill="1" applyBorder="1" applyAlignment="1">
      <alignment horizontal="center" wrapText="1"/>
    </xf>
    <xf numFmtId="0" fontId="7" fillId="3" borderId="1" xfId="0" applyFont="1" applyFill="1" applyBorder="1"/>
    <xf numFmtId="0" fontId="7" fillId="0" borderId="1" xfId="0" applyFont="1" applyBorder="1" applyAlignment="1">
      <alignment wrapText="1"/>
    </xf>
    <xf numFmtId="166" fontId="4" fillId="3" borderId="1" xfId="0" applyNumberFormat="1" applyFont="1" applyFill="1" applyBorder="1" applyAlignment="1">
      <alignment horizontal="right" wrapText="1"/>
    </xf>
    <xf numFmtId="165" fontId="4" fillId="3" borderId="1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wrapText="1"/>
    </xf>
    <xf numFmtId="2" fontId="10" fillId="3" borderId="1" xfId="0" applyNumberFormat="1" applyFont="1" applyFill="1" applyBorder="1" applyAlignment="1">
      <alignment wrapText="1"/>
    </xf>
    <xf numFmtId="165" fontId="10" fillId="3" borderId="1" xfId="0" applyNumberFormat="1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0" fillId="0" borderId="1" xfId="0" applyBorder="1"/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view="pageBreakPreview" zoomScale="118" zoomScaleNormal="100" zoomScaleSheetLayoutView="118" workbookViewId="0">
      <selection sqref="A1:R1"/>
    </sheetView>
  </sheetViews>
  <sheetFormatPr defaultRowHeight="14.4" x14ac:dyDescent="0.3"/>
  <cols>
    <col min="1" max="1" width="17.5546875" style="16" customWidth="1"/>
    <col min="2" max="2" width="21.77734375" style="2" customWidth="1"/>
    <col min="3" max="4" width="7.88671875" style="1" customWidth="1"/>
    <col min="5" max="5" width="7.88671875" style="10" customWidth="1"/>
    <col min="6" max="17" width="7.88671875" style="1" customWidth="1"/>
    <col min="18" max="18" width="6.5546875" style="1" customWidth="1"/>
  </cols>
  <sheetData>
    <row r="1" spans="1:19" ht="42.6" customHeight="1" x14ac:dyDescent="0.3">
      <c r="A1" s="31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9" ht="21.6" customHeight="1" x14ac:dyDescent="0.3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9" s="3" customFormat="1" ht="19.95" customHeight="1" x14ac:dyDescent="0.3">
      <c r="A3" s="15"/>
      <c r="B3" s="4" t="s">
        <v>0</v>
      </c>
      <c r="C3" s="5">
        <v>2015</v>
      </c>
      <c r="D3" s="5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5">
        <v>2025</v>
      </c>
      <c r="N3" s="5">
        <v>2026</v>
      </c>
      <c r="O3" s="5">
        <v>2027</v>
      </c>
      <c r="P3" s="5">
        <v>2028</v>
      </c>
      <c r="Q3" s="5">
        <v>2029</v>
      </c>
      <c r="R3" s="5">
        <v>2030</v>
      </c>
    </row>
    <row r="4" spans="1:19" s="3" customFormat="1" ht="17.399999999999999" customHeight="1" x14ac:dyDescent="0.3">
      <c r="A4" s="34" t="s">
        <v>1</v>
      </c>
      <c r="B4" s="6" t="s">
        <v>2</v>
      </c>
      <c r="C4" s="7">
        <v>100.1</v>
      </c>
      <c r="D4" s="7">
        <v>107.3</v>
      </c>
      <c r="E4" s="8">
        <f>E7/C7*100</f>
        <v>123.94937371226737</v>
      </c>
      <c r="F4" s="18">
        <f t="shared" ref="F4:G6" si="0">F7/E7*100</f>
        <v>133.50923482849606</v>
      </c>
      <c r="G4" s="18">
        <f t="shared" si="0"/>
        <v>102.37154150197627</v>
      </c>
      <c r="H4" s="18">
        <f>H7/F7*100</f>
        <v>81.600790513833985</v>
      </c>
      <c r="I4" s="18">
        <f>I7/F7*100</f>
        <v>112.82608695652175</v>
      </c>
      <c r="J4" s="18">
        <f>J7/F7*100</f>
        <v>121.7193675889328</v>
      </c>
      <c r="K4" s="18">
        <f>K7/F7*100</f>
        <v>129.42687747035572</v>
      </c>
      <c r="L4" s="18">
        <f>L7/F7*100</f>
        <v>137.13438735177866</v>
      </c>
      <c r="M4" s="18">
        <f>M7/F7*100</f>
        <v>145.63241106719366</v>
      </c>
      <c r="N4" s="18">
        <f>N7/F7*100</f>
        <v>152.94466403162056</v>
      </c>
      <c r="O4" s="18">
        <f>O7/F7*100</f>
        <v>160.65217391304344</v>
      </c>
      <c r="P4" s="18">
        <f>P7/F7*100</f>
        <v>168.95256916996047</v>
      </c>
      <c r="Q4" s="18">
        <f>Q7/F7*100</f>
        <v>177.25296442687747</v>
      </c>
      <c r="R4" s="18">
        <f>R7/F7*100</f>
        <v>186.34387351778653</v>
      </c>
    </row>
    <row r="5" spans="1:19" s="3" customFormat="1" x14ac:dyDescent="0.3">
      <c r="A5" s="34"/>
      <c r="B5" s="6" t="s">
        <v>3</v>
      </c>
      <c r="C5" s="7">
        <v>100.1</v>
      </c>
      <c r="D5" s="7">
        <v>107.7</v>
      </c>
      <c r="E5" s="18">
        <f>E8/C8*100</f>
        <v>124.18300653594771</v>
      </c>
      <c r="F5" s="18">
        <f t="shared" si="0"/>
        <v>137.10526315789474</v>
      </c>
      <c r="G5" s="18">
        <f t="shared" si="0"/>
        <v>100</v>
      </c>
      <c r="H5" s="18">
        <f>H8/F8*100</f>
        <v>81.19001919385795</v>
      </c>
      <c r="I5" s="18">
        <f>I8/F8*100</f>
        <v>111.51631477927064</v>
      </c>
      <c r="J5" s="18">
        <f>J8/F8*100</f>
        <v>120.15355086372361</v>
      </c>
      <c r="K5" s="18">
        <f>K8/F8*100</f>
        <v>127.63915547024951</v>
      </c>
      <c r="L5" s="18">
        <f>L8/F8*100</f>
        <v>135.12476007677543</v>
      </c>
      <c r="M5" s="18">
        <f>M8/F8*100</f>
        <v>143.3781190019194</v>
      </c>
      <c r="N5" s="18">
        <f>N8/F8*100</f>
        <v>150.47984644913629</v>
      </c>
      <c r="O5" s="18">
        <f>O8/F8*100</f>
        <v>157.96545105566219</v>
      </c>
      <c r="P5" s="18">
        <f>P8/F8*100</f>
        <v>166.02687140115162</v>
      </c>
      <c r="Q5" s="18">
        <f>Q8/F8*100</f>
        <v>174.08829174664106</v>
      </c>
      <c r="R5" s="18">
        <f>R8/F8*100</f>
        <v>182.91746641074855</v>
      </c>
    </row>
    <row r="6" spans="1:19" s="3" customFormat="1" ht="27" customHeight="1" x14ac:dyDescent="0.3">
      <c r="A6" s="34"/>
      <c r="B6" s="6" t="s">
        <v>4</v>
      </c>
      <c r="C6" s="7">
        <v>100.1</v>
      </c>
      <c r="D6" s="7">
        <v>108</v>
      </c>
      <c r="E6" s="18">
        <f>E9/C9*100</f>
        <v>124.63199214916585</v>
      </c>
      <c r="F6" s="18">
        <f t="shared" si="0"/>
        <v>133.33333333333331</v>
      </c>
      <c r="G6" s="18">
        <f t="shared" si="0"/>
        <v>108.40492125984251</v>
      </c>
      <c r="H6" s="18">
        <f>H9/F9*100</f>
        <v>108.40492125984251</v>
      </c>
      <c r="I6" s="18">
        <f>I9/F9*100</f>
        <v>88.013976377952758</v>
      </c>
      <c r="J6" s="18">
        <f>J9/F9*100</f>
        <v>120.88917322834645</v>
      </c>
      <c r="K6" s="18">
        <f>K9/F9*100</f>
        <v>130.25236220472439</v>
      </c>
      <c r="L6" s="18">
        <f>L9/F9*100</f>
        <v>138.36712598425197</v>
      </c>
      <c r="M6" s="18">
        <f>M9/F9*100</f>
        <v>146.48188976377955</v>
      </c>
      <c r="N6" s="18">
        <f>N9/F9*100</f>
        <v>155.42893700787403</v>
      </c>
      <c r="O6" s="18">
        <f>O9/F9*100</f>
        <v>163.12755905511813</v>
      </c>
      <c r="P6" s="18">
        <f>P9/F9*100</f>
        <v>171.24232283464568</v>
      </c>
      <c r="Q6" s="18">
        <f>Q9/F9*100</f>
        <v>179.98129921259843</v>
      </c>
      <c r="R6" s="18">
        <f>R9/F9*100</f>
        <v>188.72027559055121</v>
      </c>
    </row>
    <row r="7" spans="1:19" s="3" customFormat="1" ht="15.6" customHeight="1" x14ac:dyDescent="0.3">
      <c r="A7" s="25" t="s">
        <v>7</v>
      </c>
      <c r="B7" s="6" t="s">
        <v>2</v>
      </c>
      <c r="C7" s="11">
        <f>30577/1000</f>
        <v>30.577000000000002</v>
      </c>
      <c r="D7" s="7">
        <v>32.799999999999997</v>
      </c>
      <c r="E7" s="7">
        <v>37.9</v>
      </c>
      <c r="F7" s="8">
        <v>50.6</v>
      </c>
      <c r="G7" s="8">
        <v>51.8</v>
      </c>
      <c r="H7" s="8">
        <f t="shared" ref="H7:R7" si="1">H8-101%</f>
        <v>41.29</v>
      </c>
      <c r="I7" s="8">
        <f t="shared" si="1"/>
        <v>57.09</v>
      </c>
      <c r="J7" s="8">
        <f t="shared" si="1"/>
        <v>61.59</v>
      </c>
      <c r="K7" s="8">
        <f t="shared" si="1"/>
        <v>65.489999999999995</v>
      </c>
      <c r="L7" s="8">
        <f t="shared" si="1"/>
        <v>69.39</v>
      </c>
      <c r="M7" s="8">
        <f t="shared" si="1"/>
        <v>73.69</v>
      </c>
      <c r="N7" s="8">
        <f t="shared" si="1"/>
        <v>77.39</v>
      </c>
      <c r="O7" s="8">
        <f t="shared" si="1"/>
        <v>81.289999999999992</v>
      </c>
      <c r="P7" s="8">
        <f t="shared" si="1"/>
        <v>85.49</v>
      </c>
      <c r="Q7" s="8">
        <f t="shared" si="1"/>
        <v>89.69</v>
      </c>
      <c r="R7" s="8">
        <f t="shared" si="1"/>
        <v>94.289999999999992</v>
      </c>
    </row>
    <row r="8" spans="1:19" s="3" customFormat="1" ht="15" customHeight="1" x14ac:dyDescent="0.3">
      <c r="A8" s="26"/>
      <c r="B8" s="6" t="s">
        <v>3</v>
      </c>
      <c r="C8" s="11">
        <v>30.6</v>
      </c>
      <c r="D8" s="8">
        <v>32.9</v>
      </c>
      <c r="E8" s="8">
        <v>38</v>
      </c>
      <c r="F8" s="11">
        <v>52.1</v>
      </c>
      <c r="G8" s="11">
        <v>52.1</v>
      </c>
      <c r="H8" s="11">
        <v>42.3</v>
      </c>
      <c r="I8" s="11">
        <v>58.1</v>
      </c>
      <c r="J8" s="11">
        <v>62.6</v>
      </c>
      <c r="K8" s="11">
        <v>66.5</v>
      </c>
      <c r="L8" s="11">
        <v>70.400000000000006</v>
      </c>
      <c r="M8" s="11">
        <v>74.7</v>
      </c>
      <c r="N8" s="11">
        <v>78.400000000000006</v>
      </c>
      <c r="O8" s="11">
        <v>82.3</v>
      </c>
      <c r="P8" s="11">
        <v>86.5</v>
      </c>
      <c r="Q8" s="11">
        <v>90.7</v>
      </c>
      <c r="R8" s="11">
        <v>95.3</v>
      </c>
    </row>
    <row r="9" spans="1:19" s="3" customFormat="1" ht="23.4" customHeight="1" x14ac:dyDescent="0.3">
      <c r="A9" s="27"/>
      <c r="B9" s="6" t="s">
        <v>4</v>
      </c>
      <c r="C9" s="11">
        <v>30.57</v>
      </c>
      <c r="D9" s="11">
        <v>33.020000000000003</v>
      </c>
      <c r="E9" s="8">
        <v>38.1</v>
      </c>
      <c r="F9" s="8">
        <v>50.8</v>
      </c>
      <c r="G9" s="8">
        <f t="shared" ref="G9:R9" si="2">F8*1.057</f>
        <v>55.069699999999997</v>
      </c>
      <c r="H9" s="8">
        <f t="shared" si="2"/>
        <v>55.069699999999997</v>
      </c>
      <c r="I9" s="8">
        <f t="shared" si="2"/>
        <v>44.711099999999995</v>
      </c>
      <c r="J9" s="8">
        <f t="shared" si="2"/>
        <v>61.411699999999996</v>
      </c>
      <c r="K9" s="8">
        <f t="shared" si="2"/>
        <v>66.168199999999999</v>
      </c>
      <c r="L9" s="8">
        <f t="shared" si="2"/>
        <v>70.290499999999994</v>
      </c>
      <c r="M9" s="8">
        <f t="shared" si="2"/>
        <v>74.412800000000004</v>
      </c>
      <c r="N9" s="8">
        <f t="shared" si="2"/>
        <v>78.957899999999995</v>
      </c>
      <c r="O9" s="8">
        <f t="shared" si="2"/>
        <v>82.868800000000007</v>
      </c>
      <c r="P9" s="8">
        <f t="shared" si="2"/>
        <v>86.991099999999989</v>
      </c>
      <c r="Q9" s="8">
        <f t="shared" si="2"/>
        <v>91.430499999999995</v>
      </c>
      <c r="R9" s="8">
        <f t="shared" si="2"/>
        <v>95.869900000000001</v>
      </c>
    </row>
    <row r="10" spans="1:19" s="3" customFormat="1" ht="18" customHeight="1" x14ac:dyDescent="0.3">
      <c r="A10" s="25" t="s">
        <v>5</v>
      </c>
      <c r="B10" s="6" t="s">
        <v>2</v>
      </c>
      <c r="C10" s="9">
        <f t="shared" ref="C10:R10" si="3">C11-100.1%</f>
        <v>14418.999</v>
      </c>
      <c r="D10" s="9">
        <f t="shared" si="3"/>
        <v>14044.999</v>
      </c>
      <c r="E10" s="9">
        <f t="shared" si="3"/>
        <v>13763.999</v>
      </c>
      <c r="F10" s="9">
        <f t="shared" si="3"/>
        <v>13365.999</v>
      </c>
      <c r="G10" s="9">
        <f t="shared" si="3"/>
        <v>12990.999</v>
      </c>
      <c r="H10" s="9">
        <f t="shared" si="3"/>
        <v>12422.999</v>
      </c>
      <c r="I10" s="9">
        <f t="shared" si="3"/>
        <v>11748.999</v>
      </c>
      <c r="J10" s="9">
        <f t="shared" si="3"/>
        <v>11647.999</v>
      </c>
      <c r="K10" s="9">
        <f t="shared" si="3"/>
        <v>11607.999</v>
      </c>
      <c r="L10" s="9">
        <f t="shared" si="3"/>
        <v>11657.999</v>
      </c>
      <c r="M10" s="9">
        <f t="shared" si="3"/>
        <v>11738.999</v>
      </c>
      <c r="N10" s="9">
        <f t="shared" si="3"/>
        <v>11855.999</v>
      </c>
      <c r="O10" s="9">
        <f t="shared" si="3"/>
        <v>11974.999</v>
      </c>
      <c r="P10" s="9">
        <f t="shared" si="3"/>
        <v>12093.999</v>
      </c>
      <c r="Q10" s="9">
        <f t="shared" si="3"/>
        <v>12214.999</v>
      </c>
      <c r="R10" s="9">
        <f t="shared" si="3"/>
        <v>12337.798999999999</v>
      </c>
    </row>
    <row r="11" spans="1:19" s="3" customFormat="1" ht="16.2" customHeight="1" x14ac:dyDescent="0.3">
      <c r="A11" s="26"/>
      <c r="B11" s="6" t="s">
        <v>3</v>
      </c>
      <c r="C11" s="9">
        <v>14420</v>
      </c>
      <c r="D11" s="9">
        <v>14046</v>
      </c>
      <c r="E11" s="9">
        <v>13765</v>
      </c>
      <c r="F11" s="9">
        <v>13367</v>
      </c>
      <c r="G11" s="9">
        <v>12992</v>
      </c>
      <c r="H11" s="9">
        <v>12424</v>
      </c>
      <c r="I11" s="9">
        <v>11750</v>
      </c>
      <c r="J11" s="9">
        <v>11649</v>
      </c>
      <c r="K11" s="12">
        <v>11609</v>
      </c>
      <c r="L11" s="9">
        <v>11659</v>
      </c>
      <c r="M11" s="9">
        <v>11740</v>
      </c>
      <c r="N11" s="9">
        <v>11857</v>
      </c>
      <c r="O11" s="9">
        <v>11976</v>
      </c>
      <c r="P11" s="9">
        <v>12095</v>
      </c>
      <c r="Q11" s="9">
        <v>12216</v>
      </c>
      <c r="R11" s="9">
        <v>12338.8</v>
      </c>
      <c r="S11" s="13"/>
    </row>
    <row r="12" spans="1:19" s="3" customFormat="1" ht="25.8" customHeight="1" x14ac:dyDescent="0.3">
      <c r="A12" s="27"/>
      <c r="B12" s="6" t="s">
        <v>4</v>
      </c>
      <c r="C12" s="9">
        <f t="shared" ref="C12:R12" si="4">C11*100.1%</f>
        <v>14434.419999999998</v>
      </c>
      <c r="D12" s="9">
        <f t="shared" si="4"/>
        <v>14060.045999999998</v>
      </c>
      <c r="E12" s="9">
        <f t="shared" si="4"/>
        <v>13778.764999999998</v>
      </c>
      <c r="F12" s="9">
        <f t="shared" si="4"/>
        <v>13380.366999999998</v>
      </c>
      <c r="G12" s="9">
        <f t="shared" si="4"/>
        <v>13004.991999999998</v>
      </c>
      <c r="H12" s="9">
        <f t="shared" si="4"/>
        <v>12436.423999999999</v>
      </c>
      <c r="I12" s="9">
        <f t="shared" si="4"/>
        <v>11761.749999999998</v>
      </c>
      <c r="J12" s="9">
        <f t="shared" si="4"/>
        <v>11660.648999999999</v>
      </c>
      <c r="K12" s="9">
        <f t="shared" si="4"/>
        <v>11620.608999999999</v>
      </c>
      <c r="L12" s="9">
        <f t="shared" si="4"/>
        <v>11670.658999999998</v>
      </c>
      <c r="M12" s="9">
        <f t="shared" si="4"/>
        <v>11751.739999999998</v>
      </c>
      <c r="N12" s="9">
        <f t="shared" si="4"/>
        <v>11868.856999999998</v>
      </c>
      <c r="O12" s="9">
        <f t="shared" si="4"/>
        <v>11987.975999999999</v>
      </c>
      <c r="P12" s="9">
        <f t="shared" si="4"/>
        <v>12107.094999999999</v>
      </c>
      <c r="Q12" s="9">
        <f t="shared" si="4"/>
        <v>12228.215999999999</v>
      </c>
      <c r="R12" s="9">
        <f t="shared" si="4"/>
        <v>12351.138799999999</v>
      </c>
    </row>
    <row r="13" spans="1:19" s="3" customFormat="1" ht="17.399999999999999" customHeight="1" x14ac:dyDescent="0.3">
      <c r="A13" s="25" t="s">
        <v>6</v>
      </c>
      <c r="B13" s="6" t="s">
        <v>2</v>
      </c>
      <c r="C13" s="17">
        <f t="shared" ref="C13:R13" si="5">C7/C10*100</f>
        <v>0.21206049046816636</v>
      </c>
      <c r="D13" s="17">
        <f t="shared" si="5"/>
        <v>0.23353508248736793</v>
      </c>
      <c r="E13" s="17">
        <f t="shared" si="5"/>
        <v>0.27535602116797597</v>
      </c>
      <c r="F13" s="17">
        <f t="shared" si="5"/>
        <v>0.37857252570496225</v>
      </c>
      <c r="G13" s="17">
        <f t="shared" si="5"/>
        <v>0.39873761825399257</v>
      </c>
      <c r="H13" s="17">
        <f t="shared" si="5"/>
        <v>0.33236740983397006</v>
      </c>
      <c r="I13" s="17">
        <f t="shared" si="5"/>
        <v>0.48591373614041511</v>
      </c>
      <c r="J13" s="17">
        <f t="shared" si="5"/>
        <v>0.52876034759274959</v>
      </c>
      <c r="K13" s="17">
        <f t="shared" si="5"/>
        <v>0.56417992455030352</v>
      </c>
      <c r="L13" s="17">
        <f t="shared" si="5"/>
        <v>0.59521363829247198</v>
      </c>
      <c r="M13" s="17">
        <f t="shared" si="5"/>
        <v>0.62773665795524813</v>
      </c>
      <c r="N13" s="17">
        <f t="shared" si="5"/>
        <v>0.65274971767457135</v>
      </c>
      <c r="O13" s="17">
        <f t="shared" si="5"/>
        <v>0.6788309543908938</v>
      </c>
      <c r="P13" s="17">
        <f t="shared" si="5"/>
        <v>0.70687950280134793</v>
      </c>
      <c r="Q13" s="17">
        <f t="shared" si="5"/>
        <v>0.73426121442989889</v>
      </c>
      <c r="R13" s="17">
        <f t="shared" si="5"/>
        <v>0.76423679782755416</v>
      </c>
    </row>
    <row r="14" spans="1:19" s="3" customFormat="1" ht="16.8" customHeight="1" x14ac:dyDescent="0.3">
      <c r="A14" s="26"/>
      <c r="B14" s="6" t="s">
        <v>3</v>
      </c>
      <c r="C14" s="17">
        <f t="shared" ref="C14:R14" si="6">C8/C11*100</f>
        <v>0.21220527045769763</v>
      </c>
      <c r="D14" s="17">
        <f t="shared" si="6"/>
        <v>0.23423038587498221</v>
      </c>
      <c r="E14" s="17">
        <f t="shared" si="6"/>
        <v>0.27606247729749361</v>
      </c>
      <c r="F14" s="17">
        <f t="shared" si="6"/>
        <v>0.38976584125084163</v>
      </c>
      <c r="G14" s="17">
        <f t="shared" si="6"/>
        <v>0.40101600985221675</v>
      </c>
      <c r="H14" s="17">
        <f t="shared" si="6"/>
        <v>0.34047005795235025</v>
      </c>
      <c r="I14" s="17">
        <f t="shared" si="6"/>
        <v>0.49446808510638296</v>
      </c>
      <c r="J14" s="17">
        <f t="shared" si="6"/>
        <v>0.53738518327753459</v>
      </c>
      <c r="K14" s="17">
        <f t="shared" si="6"/>
        <v>0.57283142389525366</v>
      </c>
      <c r="L14" s="17">
        <f t="shared" si="6"/>
        <v>0.60382537095805822</v>
      </c>
      <c r="M14" s="17">
        <f t="shared" si="6"/>
        <v>0.6362862010221465</v>
      </c>
      <c r="N14" s="17">
        <f t="shared" si="6"/>
        <v>0.66121278569621333</v>
      </c>
      <c r="O14" s="17">
        <f t="shared" si="6"/>
        <v>0.68720774883099534</v>
      </c>
      <c r="P14" s="17">
        <f t="shared" si="6"/>
        <v>0.71517155849524605</v>
      </c>
      <c r="Q14" s="17">
        <f t="shared" si="6"/>
        <v>0.74246889325474785</v>
      </c>
      <c r="R14" s="17">
        <f t="shared" si="6"/>
        <v>0.77236035919214185</v>
      </c>
    </row>
    <row r="15" spans="1:19" s="3" customFormat="1" ht="28.95" customHeight="1" x14ac:dyDescent="0.3">
      <c r="A15" s="27"/>
      <c r="B15" s="6" t="s">
        <v>4</v>
      </c>
      <c r="C15" s="17">
        <f t="shared" ref="C15:R15" si="7">C9/C12*100</f>
        <v>0.21178544063426172</v>
      </c>
      <c r="D15" s="17">
        <f t="shared" si="7"/>
        <v>0.23484987175717639</v>
      </c>
      <c r="E15" s="17">
        <f t="shared" si="7"/>
        <v>0.27651244505585232</v>
      </c>
      <c r="F15" s="17">
        <f t="shared" si="7"/>
        <v>0.37966073725780469</v>
      </c>
      <c r="G15" s="17">
        <f t="shared" si="7"/>
        <v>0.42345047194185126</v>
      </c>
      <c r="H15" s="17">
        <f t="shared" si="7"/>
        <v>0.4428097658941188</v>
      </c>
      <c r="I15" s="17">
        <f t="shared" si="7"/>
        <v>0.38013986013986018</v>
      </c>
      <c r="J15" s="17">
        <f t="shared" si="7"/>
        <v>0.52665765001587816</v>
      </c>
      <c r="K15" s="17">
        <f t="shared" si="7"/>
        <v>0.56940389268755198</v>
      </c>
      <c r="L15" s="17">
        <f t="shared" si="7"/>
        <v>0.60228389844995056</v>
      </c>
      <c r="M15" s="17">
        <f t="shared" si="7"/>
        <v>0.63320665705674239</v>
      </c>
      <c r="N15" s="17">
        <f t="shared" si="7"/>
        <v>0.66525277033837382</v>
      </c>
      <c r="O15" s="17">
        <f t="shared" si="7"/>
        <v>0.69126598184714427</v>
      </c>
      <c r="P15" s="17">
        <f t="shared" si="7"/>
        <v>0.71851340061344182</v>
      </c>
      <c r="Q15" s="17">
        <f t="shared" si="7"/>
        <v>0.74770105467551451</v>
      </c>
      <c r="R15" s="17">
        <f t="shared" si="7"/>
        <v>0.77620291984735856</v>
      </c>
    </row>
    <row r="16" spans="1:19" s="3" customFormat="1" ht="28.95" customHeight="1" x14ac:dyDescent="0.3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</row>
    <row r="17" spans="11:18" s="3" customFormat="1" ht="28.95" customHeight="1" x14ac:dyDescent="0.3">
      <c r="K17" s="14"/>
      <c r="L17" s="14"/>
      <c r="M17" s="14"/>
      <c r="N17" s="14"/>
      <c r="O17" s="14"/>
      <c r="P17" s="14"/>
      <c r="Q17" s="14"/>
      <c r="R17" s="14"/>
    </row>
    <row r="19" spans="11:18" ht="53.4" customHeight="1" x14ac:dyDescent="0.3"/>
    <row r="55" spans="1:1" x14ac:dyDescent="0.3">
      <c r="A55" s="16" t="s">
        <v>19</v>
      </c>
    </row>
  </sheetData>
  <mergeCells count="7">
    <mergeCell ref="A13:A15"/>
    <mergeCell ref="A16:R16"/>
    <mergeCell ref="A1:R1"/>
    <mergeCell ref="A2:R2"/>
    <mergeCell ref="A4:A6"/>
    <mergeCell ref="A7:A9"/>
    <mergeCell ref="A10:A12"/>
  </mergeCells>
  <printOptions horizontalCentered="1"/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8"/>
  <sheetViews>
    <sheetView view="pageBreakPreview" zoomScale="60" zoomScaleNormal="100" workbookViewId="0">
      <selection activeCell="P9" sqref="P9"/>
    </sheetView>
  </sheetViews>
  <sheetFormatPr defaultRowHeight="14.4" x14ac:dyDescent="0.3"/>
  <cols>
    <col min="1" max="1" width="28.109375" customWidth="1"/>
    <col min="2" max="2" width="25.44140625" customWidth="1"/>
    <col min="3" max="5" width="9.33203125" bestFit="1" customWidth="1"/>
    <col min="6" max="6" width="10.44140625" bestFit="1" customWidth="1"/>
    <col min="7" max="7" width="9" bestFit="1" customWidth="1"/>
    <col min="8" max="8" width="10.44140625" bestFit="1" customWidth="1"/>
    <col min="9" max="9" width="9.33203125" bestFit="1" customWidth="1"/>
    <col min="10" max="10" width="10.44140625" bestFit="1" customWidth="1"/>
  </cols>
  <sheetData>
    <row r="2" spans="1:10" ht="15.6" x14ac:dyDescent="0.3">
      <c r="A2" s="19" t="s">
        <v>20</v>
      </c>
      <c r="B2" s="19" t="s">
        <v>0</v>
      </c>
      <c r="C2" s="19">
        <v>2015</v>
      </c>
      <c r="D2" s="19">
        <v>2016</v>
      </c>
      <c r="E2" s="19">
        <v>2018</v>
      </c>
      <c r="F2" s="19">
        <v>2020</v>
      </c>
      <c r="G2" s="19">
        <v>2021</v>
      </c>
      <c r="H2" s="19">
        <v>2024</v>
      </c>
      <c r="I2" s="19">
        <v>2025</v>
      </c>
      <c r="J2" s="19">
        <v>2030</v>
      </c>
    </row>
    <row r="3" spans="1:10" ht="31.2" customHeight="1" x14ac:dyDescent="0.3">
      <c r="A3" s="35" t="s">
        <v>8</v>
      </c>
      <c r="B3" s="20" t="s">
        <v>2</v>
      </c>
      <c r="C3" s="21">
        <f t="shared" ref="C3:I3" si="0">C4*99.6%</f>
        <v>56.164439999999999</v>
      </c>
      <c r="D3" s="21">
        <f t="shared" si="0"/>
        <v>55.716239999999999</v>
      </c>
      <c r="E3" s="21">
        <f t="shared" si="0"/>
        <v>55.417439999999999</v>
      </c>
      <c r="F3" s="21">
        <f t="shared" si="0"/>
        <v>53.02704</v>
      </c>
      <c r="G3" s="21">
        <f t="shared" si="0"/>
        <v>52.090799999999994</v>
      </c>
      <c r="H3" s="21">
        <f t="shared" si="0"/>
        <v>50.32788</v>
      </c>
      <c r="I3" s="21">
        <f t="shared" si="0"/>
        <v>49.829880000000003</v>
      </c>
      <c r="J3" s="21">
        <v>49.9</v>
      </c>
    </row>
    <row r="4" spans="1:10" ht="18" customHeight="1" x14ac:dyDescent="0.3">
      <c r="A4" s="36"/>
      <c r="B4" s="20" t="s">
        <v>3</v>
      </c>
      <c r="C4" s="20">
        <v>56.39</v>
      </c>
      <c r="D4" s="20">
        <v>55.94</v>
      </c>
      <c r="E4" s="20">
        <v>55.64</v>
      </c>
      <c r="F4" s="20">
        <v>53.24</v>
      </c>
      <c r="G4" s="20">
        <v>52.3</v>
      </c>
      <c r="H4" s="20">
        <v>50.53</v>
      </c>
      <c r="I4" s="20">
        <v>50.03</v>
      </c>
      <c r="J4" s="20">
        <v>50.5</v>
      </c>
    </row>
    <row r="5" spans="1:10" ht="31.2" customHeight="1" x14ac:dyDescent="0.3">
      <c r="A5" s="37"/>
      <c r="B5" s="20" t="s">
        <v>4</v>
      </c>
      <c r="C5" s="21">
        <f t="shared" ref="C5:J5" si="1">C4*100.3%</f>
        <v>56.559169999999995</v>
      </c>
      <c r="D5" s="21">
        <f t="shared" si="1"/>
        <v>56.10781999999999</v>
      </c>
      <c r="E5" s="21">
        <f t="shared" si="1"/>
        <v>55.806919999999998</v>
      </c>
      <c r="F5" s="21">
        <f t="shared" si="1"/>
        <v>53.399719999999995</v>
      </c>
      <c r="G5" s="21">
        <f t="shared" si="1"/>
        <v>52.45689999999999</v>
      </c>
      <c r="H5" s="21">
        <f t="shared" si="1"/>
        <v>50.681589999999993</v>
      </c>
      <c r="I5" s="21">
        <f t="shared" si="1"/>
        <v>50.180089999999993</v>
      </c>
      <c r="J5" s="21">
        <f t="shared" si="1"/>
        <v>50.651499999999992</v>
      </c>
    </row>
    <row r="6" spans="1:10" ht="31.2" customHeight="1" x14ac:dyDescent="0.3">
      <c r="A6" s="38" t="s">
        <v>9</v>
      </c>
      <c r="B6" s="20" t="s">
        <v>2</v>
      </c>
      <c r="C6" s="20">
        <v>72</v>
      </c>
      <c r="D6" s="20">
        <v>72.099999999999994</v>
      </c>
      <c r="E6" s="20">
        <v>72.3</v>
      </c>
      <c r="F6" s="20">
        <v>72.3</v>
      </c>
      <c r="G6" s="20">
        <v>72.400000000000006</v>
      </c>
      <c r="H6" s="20">
        <v>72.400000000000006</v>
      </c>
      <c r="I6" s="20">
        <v>72.400000000000006</v>
      </c>
      <c r="J6" s="20">
        <v>72.5</v>
      </c>
    </row>
    <row r="7" spans="1:10" ht="21" customHeight="1" x14ac:dyDescent="0.3">
      <c r="A7" s="39"/>
      <c r="B7" s="20" t="s">
        <v>3</v>
      </c>
      <c r="C7" s="20">
        <v>72</v>
      </c>
      <c r="D7" s="20">
        <v>72.5</v>
      </c>
      <c r="E7" s="20">
        <v>73.400000000000006</v>
      </c>
      <c r="F7" s="20">
        <v>73.8</v>
      </c>
      <c r="G7" s="20">
        <v>74.2</v>
      </c>
      <c r="H7" s="20">
        <v>74.599999999999994</v>
      </c>
      <c r="I7" s="20">
        <v>74.8</v>
      </c>
      <c r="J7" s="20">
        <v>75.3</v>
      </c>
    </row>
    <row r="8" spans="1:10" ht="31.2" customHeight="1" x14ac:dyDescent="0.3">
      <c r="A8" s="40"/>
      <c r="B8" s="20" t="s">
        <v>4</v>
      </c>
      <c r="C8" s="20">
        <v>72</v>
      </c>
      <c r="D8" s="20">
        <v>73.099999999999994</v>
      </c>
      <c r="E8" s="20">
        <v>74.400000000000006</v>
      </c>
      <c r="F8" s="20">
        <v>75.2</v>
      </c>
      <c r="G8" s="20">
        <v>75.900000000000006</v>
      </c>
      <c r="H8" s="20">
        <v>76.8</v>
      </c>
      <c r="I8" s="20">
        <v>77</v>
      </c>
      <c r="J8" s="20">
        <v>78</v>
      </c>
    </row>
    <row r="9" spans="1:10" ht="31.2" customHeight="1" x14ac:dyDescent="0.3">
      <c r="A9" s="35" t="s">
        <v>10</v>
      </c>
      <c r="B9" s="20" t="s">
        <v>2</v>
      </c>
      <c r="C9" s="22">
        <v>11.5</v>
      </c>
      <c r="D9" s="22">
        <f>D10*0.95</f>
        <v>10.355</v>
      </c>
      <c r="E9" s="22">
        <f>E10*0.94</f>
        <v>6.2039999999999997</v>
      </c>
      <c r="F9" s="22">
        <f>F10*0.93</f>
        <v>6.7890000000000006</v>
      </c>
      <c r="G9" s="22">
        <f>G10*0.93</f>
        <v>7.2540000000000004</v>
      </c>
      <c r="H9" s="22">
        <f>H10*0.93</f>
        <v>7.8120000000000012</v>
      </c>
      <c r="I9" s="22">
        <f>I10*0.93</f>
        <v>8.277000000000001</v>
      </c>
      <c r="J9" s="22">
        <f>J10*0.93</f>
        <v>8.8350000000000009</v>
      </c>
    </row>
    <row r="10" spans="1:10" ht="17.399999999999999" customHeight="1" x14ac:dyDescent="0.3">
      <c r="A10" s="36"/>
      <c r="B10" s="20" t="s">
        <v>3</v>
      </c>
      <c r="C10" s="20">
        <v>11.5</v>
      </c>
      <c r="D10" s="20">
        <v>10.9</v>
      </c>
      <c r="E10" s="20">
        <v>6.6</v>
      </c>
      <c r="F10" s="20">
        <v>7.3</v>
      </c>
      <c r="G10" s="20">
        <v>7.8</v>
      </c>
      <c r="H10" s="20">
        <v>8.4</v>
      </c>
      <c r="I10" s="20">
        <v>8.9</v>
      </c>
      <c r="J10" s="20">
        <v>9.5</v>
      </c>
    </row>
    <row r="11" spans="1:10" ht="31.2" customHeight="1" x14ac:dyDescent="0.3">
      <c r="A11" s="37"/>
      <c r="B11" s="20" t="s">
        <v>4</v>
      </c>
      <c r="C11" s="22">
        <v>11.5</v>
      </c>
      <c r="D11" s="22">
        <f>D10*100.08%</f>
        <v>10.908719999999999</v>
      </c>
      <c r="E11" s="22">
        <f>E10*100.4%</f>
        <v>6.6263999999999994</v>
      </c>
      <c r="F11" s="22">
        <f>F10*100.3%</f>
        <v>7.3218999999999994</v>
      </c>
      <c r="G11" s="22">
        <f>G10*100.2%</f>
        <v>7.8155999999999999</v>
      </c>
      <c r="H11" s="22">
        <f>H10*100.2%</f>
        <v>8.4168000000000003</v>
      </c>
      <c r="I11" s="22">
        <f>I10*100.2%</f>
        <v>8.9177999999999997</v>
      </c>
      <c r="J11" s="22">
        <f>J10*100.2%</f>
        <v>9.5190000000000001</v>
      </c>
    </row>
    <row r="12" spans="1:10" ht="31.2" customHeight="1" x14ac:dyDescent="0.3">
      <c r="A12" s="35" t="s">
        <v>11</v>
      </c>
      <c r="B12" s="20" t="s">
        <v>2</v>
      </c>
      <c r="C12" s="21">
        <f t="shared" ref="C12:J12" si="2">C13*102.2%</f>
        <v>0.89936000000000005</v>
      </c>
      <c r="D12" s="21">
        <f t="shared" si="2"/>
        <v>0.77672000000000008</v>
      </c>
      <c r="E12" s="21">
        <f t="shared" si="2"/>
        <v>0.41902</v>
      </c>
      <c r="F12" s="21">
        <f t="shared" si="2"/>
        <v>0.78694000000000008</v>
      </c>
      <c r="G12" s="21">
        <f t="shared" si="2"/>
        <v>0.44968000000000002</v>
      </c>
      <c r="H12" s="21">
        <f t="shared" si="2"/>
        <v>0.49056</v>
      </c>
      <c r="I12" s="21">
        <f t="shared" si="2"/>
        <v>0.36791999999999997</v>
      </c>
      <c r="J12" s="21">
        <f t="shared" si="2"/>
        <v>0.34748000000000001</v>
      </c>
    </row>
    <row r="13" spans="1:10" ht="19.8" customHeight="1" x14ac:dyDescent="0.3">
      <c r="A13" s="36"/>
      <c r="B13" s="20" t="s">
        <v>3</v>
      </c>
      <c r="C13" s="21">
        <v>0.88</v>
      </c>
      <c r="D13" s="21">
        <v>0.76</v>
      </c>
      <c r="E13" s="21">
        <v>0.41</v>
      </c>
      <c r="F13" s="21">
        <v>0.77</v>
      </c>
      <c r="G13" s="21">
        <v>0.44</v>
      </c>
      <c r="H13" s="21">
        <v>0.48</v>
      </c>
      <c r="I13" s="21">
        <v>0.36</v>
      </c>
      <c r="J13" s="21">
        <v>0.34</v>
      </c>
    </row>
    <row r="14" spans="1:10" ht="31.2" customHeight="1" x14ac:dyDescent="0.3">
      <c r="A14" s="37"/>
      <c r="B14" s="20" t="s">
        <v>4</v>
      </c>
      <c r="C14" s="21">
        <f t="shared" ref="C14:J14" si="3">C13*97.7%</f>
        <v>0.85975999999999997</v>
      </c>
      <c r="D14" s="21">
        <f t="shared" si="3"/>
        <v>0.74251999999999996</v>
      </c>
      <c r="E14" s="21">
        <f t="shared" si="3"/>
        <v>0.40056999999999998</v>
      </c>
      <c r="F14" s="21">
        <f t="shared" si="3"/>
        <v>0.75229000000000001</v>
      </c>
      <c r="G14" s="21">
        <f t="shared" si="3"/>
        <v>0.42987999999999998</v>
      </c>
      <c r="H14" s="21">
        <f t="shared" si="3"/>
        <v>0.46895999999999999</v>
      </c>
      <c r="I14" s="21">
        <f t="shared" si="3"/>
        <v>0.35171999999999998</v>
      </c>
      <c r="J14" s="21">
        <f t="shared" si="3"/>
        <v>0.33218000000000003</v>
      </c>
    </row>
    <row r="15" spans="1:10" ht="31.2" customHeight="1" x14ac:dyDescent="0.3">
      <c r="A15" s="35" t="s">
        <v>22</v>
      </c>
      <c r="B15" s="20" t="s">
        <v>2</v>
      </c>
      <c r="C15">
        <v>14418.999</v>
      </c>
      <c r="D15">
        <v>14044.999</v>
      </c>
      <c r="E15" s="24">
        <v>13365.999</v>
      </c>
      <c r="F15" s="24">
        <v>12422.999</v>
      </c>
      <c r="G15" s="24">
        <v>11748.999</v>
      </c>
      <c r="H15" s="24">
        <v>11657.999</v>
      </c>
      <c r="I15" s="24">
        <v>11738.999</v>
      </c>
      <c r="J15" s="24">
        <v>12337.798999999999</v>
      </c>
    </row>
    <row r="16" spans="1:10" ht="21" customHeight="1" x14ac:dyDescent="0.3">
      <c r="A16" s="36"/>
      <c r="B16" s="20" t="s">
        <v>3</v>
      </c>
      <c r="C16" s="20">
        <v>14420</v>
      </c>
      <c r="D16" s="23">
        <v>14046</v>
      </c>
      <c r="E16" s="24">
        <v>13367</v>
      </c>
      <c r="F16" s="24">
        <v>12424</v>
      </c>
      <c r="G16" s="24">
        <v>11750</v>
      </c>
      <c r="H16" s="24">
        <v>11659</v>
      </c>
      <c r="I16" s="24">
        <v>11740</v>
      </c>
      <c r="J16" s="24">
        <v>12338.8</v>
      </c>
    </row>
    <row r="17" spans="1:10" ht="31.2" customHeight="1" x14ac:dyDescent="0.3">
      <c r="A17" s="37"/>
      <c r="B17" s="20" t="s">
        <v>4</v>
      </c>
      <c r="C17" s="20">
        <v>14434</v>
      </c>
      <c r="D17" s="23">
        <v>14060</v>
      </c>
      <c r="E17" s="24">
        <v>13380.366999999998</v>
      </c>
      <c r="F17" s="24">
        <v>12436.423999999999</v>
      </c>
      <c r="G17" s="24">
        <v>11761.749999999998</v>
      </c>
      <c r="H17" s="24">
        <v>11670.658999999998</v>
      </c>
      <c r="I17" s="24">
        <v>11751.739999999998</v>
      </c>
      <c r="J17" s="24">
        <v>12351.138799999999</v>
      </c>
    </row>
    <row r="18" spans="1:10" ht="31.2" customHeight="1" x14ac:dyDescent="0.3">
      <c r="A18" s="35" t="s">
        <v>12</v>
      </c>
      <c r="B18" s="20" t="s">
        <v>2</v>
      </c>
      <c r="C18" s="20">
        <v>24.5</v>
      </c>
      <c r="D18" s="20">
        <v>24.7</v>
      </c>
      <c r="E18" s="20">
        <f>E19*94%</f>
        <v>25.097999999999999</v>
      </c>
      <c r="F18" s="20">
        <f>F19*93%</f>
        <v>25.389000000000003</v>
      </c>
      <c r="G18" s="20">
        <f>G19*93%</f>
        <v>25.575000000000003</v>
      </c>
      <c r="H18" s="20">
        <f>H19*93%</f>
        <v>26.040000000000003</v>
      </c>
      <c r="I18" s="20">
        <f>I19*93%</f>
        <v>26.505000000000003</v>
      </c>
      <c r="J18" s="20">
        <f>J19*90%</f>
        <v>26.1</v>
      </c>
    </row>
    <row r="19" spans="1:10" ht="31.2" customHeight="1" x14ac:dyDescent="0.3">
      <c r="A19" s="36"/>
      <c r="B19" s="20" t="s">
        <v>3</v>
      </c>
      <c r="C19" s="20">
        <v>24.9</v>
      </c>
      <c r="D19" s="20">
        <v>25.4</v>
      </c>
      <c r="E19" s="20">
        <v>26.7</v>
      </c>
      <c r="F19" s="20">
        <v>27.3</v>
      </c>
      <c r="G19" s="20">
        <v>27.5</v>
      </c>
      <c r="H19" s="20">
        <v>28</v>
      </c>
      <c r="I19" s="20">
        <v>28.5</v>
      </c>
      <c r="J19" s="20">
        <v>29</v>
      </c>
    </row>
    <row r="20" spans="1:10" ht="31.2" customHeight="1" x14ac:dyDescent="0.3">
      <c r="A20" s="37"/>
      <c r="B20" s="20" t="s">
        <v>4</v>
      </c>
      <c r="C20" s="20">
        <v>25.2</v>
      </c>
      <c r="D20" s="20">
        <v>25.6</v>
      </c>
      <c r="E20" s="20">
        <f>E19*100.7%</f>
        <v>26.886900000000001</v>
      </c>
      <c r="F20" s="20">
        <f>F19*100.7%</f>
        <v>27.491100000000003</v>
      </c>
      <c r="G20" s="20">
        <f>G19*100.7%</f>
        <v>27.692500000000003</v>
      </c>
      <c r="H20" s="20">
        <f>H19*100.7%</f>
        <v>28.196000000000005</v>
      </c>
      <c r="I20" s="20">
        <f>I19*100.7%</f>
        <v>28.699500000000004</v>
      </c>
      <c r="J20" s="20">
        <f>J19*106.7%</f>
        <v>30.942999999999998</v>
      </c>
    </row>
    <row r="21" spans="1:10" ht="31.2" customHeight="1" x14ac:dyDescent="0.3">
      <c r="A21" s="35" t="s">
        <v>13</v>
      </c>
      <c r="B21" s="20" t="s">
        <v>2</v>
      </c>
      <c r="C21" s="20">
        <v>43.05</v>
      </c>
      <c r="D21" s="20">
        <f>D22*95.7%</f>
        <v>41.648640000000007</v>
      </c>
      <c r="E21" s="20">
        <f>E22*93.5%</f>
        <v>44.692999999999998</v>
      </c>
      <c r="F21" s="20">
        <f>F22*91.3%</f>
        <v>45.65</v>
      </c>
      <c r="G21" s="20">
        <f>G22*89.5%</f>
        <v>45.913499999999999</v>
      </c>
      <c r="H21" s="20">
        <f>H22*87%</f>
        <v>51.242999999999995</v>
      </c>
      <c r="I21" s="20">
        <f>I22*83.6%</f>
        <v>51.915599999999998</v>
      </c>
      <c r="J21" s="20">
        <f>J22*79.2%</f>
        <v>51.480000000000004</v>
      </c>
    </row>
    <row r="22" spans="1:10" ht="31.2" customHeight="1" x14ac:dyDescent="0.3">
      <c r="A22" s="36"/>
      <c r="B22" s="20" t="s">
        <v>3</v>
      </c>
      <c r="C22" s="20">
        <v>43.05</v>
      </c>
      <c r="D22" s="20">
        <v>43.52</v>
      </c>
      <c r="E22" s="20">
        <v>47.8</v>
      </c>
      <c r="F22" s="20">
        <v>50</v>
      </c>
      <c r="G22" s="20">
        <v>51.3</v>
      </c>
      <c r="H22" s="20">
        <v>58.9</v>
      </c>
      <c r="I22" s="20">
        <v>62.1</v>
      </c>
      <c r="J22" s="20">
        <v>65</v>
      </c>
    </row>
    <row r="23" spans="1:10" ht="31.2" customHeight="1" x14ac:dyDescent="0.3">
      <c r="A23" s="37"/>
      <c r="B23" s="20" t="s">
        <v>4</v>
      </c>
      <c r="C23" s="20">
        <v>43.05</v>
      </c>
      <c r="D23" s="20">
        <f>D22*104.4%</f>
        <v>45.434880000000007</v>
      </c>
      <c r="E23" s="20">
        <f>E22*103.9%</f>
        <v>49.664200000000001</v>
      </c>
      <c r="F23" s="20">
        <f>F22*103.8%</f>
        <v>51.9</v>
      </c>
      <c r="G23" s="20">
        <f>G22*103.5%</f>
        <v>53.095499999999994</v>
      </c>
      <c r="H23" s="20">
        <f>H22*104.4%</f>
        <v>61.491599999999998</v>
      </c>
      <c r="I23" s="20">
        <f>I22*103.5%</f>
        <v>64.273499999999999</v>
      </c>
      <c r="J23" s="20">
        <f>J22*105.4%</f>
        <v>68.510000000000005</v>
      </c>
    </row>
    <row r="24" spans="1:10" ht="31.2" customHeight="1" x14ac:dyDescent="0.3">
      <c r="A24" s="35" t="s">
        <v>14</v>
      </c>
      <c r="B24" s="20" t="s">
        <v>2</v>
      </c>
      <c r="C24" s="20">
        <v>15</v>
      </c>
      <c r="D24" s="20">
        <v>15</v>
      </c>
      <c r="E24" s="20">
        <v>16</v>
      </c>
      <c r="F24" s="20">
        <v>17</v>
      </c>
      <c r="G24" s="20">
        <v>17</v>
      </c>
      <c r="H24" s="20">
        <v>18</v>
      </c>
      <c r="I24" s="20">
        <v>18</v>
      </c>
      <c r="J24" s="20">
        <v>19</v>
      </c>
    </row>
    <row r="25" spans="1:10" ht="31.2" customHeight="1" x14ac:dyDescent="0.3">
      <c r="A25" s="36"/>
      <c r="B25" s="20" t="s">
        <v>3</v>
      </c>
      <c r="C25" s="20">
        <v>15</v>
      </c>
      <c r="D25" s="20">
        <v>18</v>
      </c>
      <c r="E25" s="20">
        <v>21</v>
      </c>
      <c r="F25" s="20">
        <v>23</v>
      </c>
      <c r="G25" s="20">
        <v>24</v>
      </c>
      <c r="H25" s="20">
        <v>26</v>
      </c>
      <c r="I25" s="20">
        <v>28</v>
      </c>
      <c r="J25" s="20">
        <v>30</v>
      </c>
    </row>
    <row r="26" spans="1:10" ht="31.2" customHeight="1" x14ac:dyDescent="0.3">
      <c r="A26" s="37"/>
      <c r="B26" s="20" t="s">
        <v>4</v>
      </c>
      <c r="C26" s="20">
        <v>15</v>
      </c>
      <c r="D26" s="20">
        <v>18</v>
      </c>
      <c r="E26" s="20">
        <v>24</v>
      </c>
      <c r="F26" s="20">
        <v>26</v>
      </c>
      <c r="G26" s="20">
        <v>28</v>
      </c>
      <c r="H26" s="20">
        <v>32</v>
      </c>
      <c r="I26" s="20">
        <v>40</v>
      </c>
      <c r="J26" s="20">
        <v>50</v>
      </c>
    </row>
    <row r="27" spans="1:10" ht="31.2" customHeight="1" x14ac:dyDescent="0.3">
      <c r="A27" s="35" t="s">
        <v>15</v>
      </c>
      <c r="B27" s="20" t="s">
        <v>2</v>
      </c>
      <c r="C27" s="20">
        <v>11.5</v>
      </c>
      <c r="D27" s="20">
        <v>11</v>
      </c>
      <c r="E27" s="20">
        <v>11.2</v>
      </c>
      <c r="F27" s="20">
        <f>F28*99%</f>
        <v>11.087999999999999</v>
      </c>
      <c r="G27" s="20">
        <f>G28*99%</f>
        <v>11.286</v>
      </c>
      <c r="H27" s="20">
        <f>H28*99%</f>
        <v>11.879999999999999</v>
      </c>
      <c r="I27" s="20">
        <f>I28*99%</f>
        <v>12.077999999999999</v>
      </c>
      <c r="J27" s="20">
        <v>31.8</v>
      </c>
    </row>
    <row r="28" spans="1:10" ht="31.2" customHeight="1" x14ac:dyDescent="0.3">
      <c r="A28" s="36"/>
      <c r="B28" s="20" t="s">
        <v>3</v>
      </c>
      <c r="C28" s="20">
        <v>11.7</v>
      </c>
      <c r="D28" s="20">
        <v>11.2</v>
      </c>
      <c r="E28" s="20">
        <v>11.4</v>
      </c>
      <c r="F28" s="20">
        <v>11.2</v>
      </c>
      <c r="G28" s="20">
        <v>11.4</v>
      </c>
      <c r="H28" s="20">
        <v>12</v>
      </c>
      <c r="I28" s="20">
        <v>12.2</v>
      </c>
      <c r="J28" s="20">
        <v>32</v>
      </c>
    </row>
    <row r="29" spans="1:10" ht="31.2" customHeight="1" x14ac:dyDescent="0.3">
      <c r="A29" s="37"/>
      <c r="B29" s="20" t="s">
        <v>4</v>
      </c>
      <c r="C29" s="20">
        <v>12</v>
      </c>
      <c r="D29" s="20">
        <v>11.5</v>
      </c>
      <c r="E29" s="20">
        <v>11.7</v>
      </c>
      <c r="F29" s="20">
        <v>18.3</v>
      </c>
      <c r="G29" s="20">
        <v>30</v>
      </c>
      <c r="H29" s="20">
        <v>23.5</v>
      </c>
      <c r="I29" s="20">
        <v>25.8</v>
      </c>
      <c r="J29" s="20">
        <v>32.299999999999997</v>
      </c>
    </row>
    <row r="30" spans="1:10" ht="31.2" customHeight="1" x14ac:dyDescent="0.3">
      <c r="A30" s="35" t="s">
        <v>16</v>
      </c>
      <c r="B30" s="20" t="s">
        <v>2</v>
      </c>
      <c r="C30" s="20">
        <v>18.100000000000001</v>
      </c>
      <c r="D30" s="20">
        <v>18.100000000000001</v>
      </c>
      <c r="E30" s="20">
        <v>18.100000000000001</v>
      </c>
      <c r="F30" s="20">
        <v>18.100000000000001</v>
      </c>
      <c r="G30" s="20">
        <v>18.100000000000001</v>
      </c>
      <c r="H30" s="20">
        <v>18.100000000000001</v>
      </c>
      <c r="I30" s="20">
        <v>18.100000000000001</v>
      </c>
      <c r="J30" s="20">
        <v>18.100000000000001</v>
      </c>
    </row>
    <row r="31" spans="1:10" ht="31.2" customHeight="1" x14ac:dyDescent="0.3">
      <c r="A31" s="36"/>
      <c r="B31" s="20" t="s">
        <v>3</v>
      </c>
      <c r="C31" s="20">
        <v>18.100000000000001</v>
      </c>
      <c r="D31" s="20">
        <v>18.100000000000001</v>
      </c>
      <c r="E31" s="20">
        <v>18.3</v>
      </c>
      <c r="F31" s="20">
        <v>16.3</v>
      </c>
      <c r="G31" s="20">
        <v>16.3</v>
      </c>
      <c r="H31" s="20">
        <v>17.2</v>
      </c>
      <c r="I31" s="20">
        <v>17.3</v>
      </c>
      <c r="J31" s="20">
        <v>21.2</v>
      </c>
    </row>
    <row r="32" spans="1:10" ht="31.2" customHeight="1" x14ac:dyDescent="0.3">
      <c r="A32" s="37"/>
      <c r="B32" s="20" t="s">
        <v>4</v>
      </c>
      <c r="C32" s="20">
        <v>18.100000000000001</v>
      </c>
      <c r="D32" s="20">
        <v>18.2</v>
      </c>
      <c r="E32" s="20">
        <v>18.5</v>
      </c>
      <c r="F32" s="20">
        <f>F31*107%</f>
        <v>17.441000000000003</v>
      </c>
      <c r="G32" s="20">
        <f>G31*107%</f>
        <v>17.441000000000003</v>
      </c>
      <c r="H32" s="20">
        <f>H31*107%</f>
        <v>18.404</v>
      </c>
      <c r="I32" s="20">
        <f>I31*107%</f>
        <v>18.511000000000003</v>
      </c>
      <c r="J32" s="20">
        <f>J31*107%</f>
        <v>22.684000000000001</v>
      </c>
    </row>
    <row r="33" spans="1:10" ht="31.2" customHeight="1" x14ac:dyDescent="0.3">
      <c r="A33" s="35" t="s">
        <v>17</v>
      </c>
      <c r="B33" s="20" t="s">
        <v>2</v>
      </c>
      <c r="C33" s="20">
        <v>104</v>
      </c>
      <c r="D33" s="20">
        <v>106</v>
      </c>
      <c r="E33" s="20">
        <v>108.2</v>
      </c>
      <c r="F33" s="20">
        <v>109</v>
      </c>
      <c r="G33" s="20">
        <v>110.2</v>
      </c>
      <c r="H33" s="20">
        <v>116</v>
      </c>
      <c r="I33" s="20">
        <v>122</v>
      </c>
      <c r="J33" s="20">
        <v>127</v>
      </c>
    </row>
    <row r="34" spans="1:10" ht="31.2" customHeight="1" x14ac:dyDescent="0.3">
      <c r="A34" s="36"/>
      <c r="B34" s="20" t="s">
        <v>3</v>
      </c>
      <c r="C34" s="20">
        <v>104</v>
      </c>
      <c r="D34" s="20">
        <v>106</v>
      </c>
      <c r="E34" s="20">
        <v>116</v>
      </c>
      <c r="F34" s="20">
        <v>126</v>
      </c>
      <c r="G34" s="20">
        <v>129</v>
      </c>
      <c r="H34" s="20">
        <v>137</v>
      </c>
      <c r="I34" s="20">
        <v>145</v>
      </c>
      <c r="J34" s="20">
        <v>162</v>
      </c>
    </row>
    <row r="35" spans="1:10" ht="31.2" customHeight="1" x14ac:dyDescent="0.3">
      <c r="A35" s="37"/>
      <c r="B35" s="20" t="s">
        <v>4</v>
      </c>
      <c r="C35" s="20">
        <v>104</v>
      </c>
      <c r="D35" s="20">
        <v>108</v>
      </c>
      <c r="E35" s="20">
        <v>121</v>
      </c>
      <c r="F35" s="20">
        <v>133</v>
      </c>
      <c r="G35" s="20">
        <v>137</v>
      </c>
      <c r="H35" s="20">
        <v>145</v>
      </c>
      <c r="I35" s="20">
        <v>162</v>
      </c>
      <c r="J35" s="20">
        <v>182</v>
      </c>
    </row>
    <row r="36" spans="1:10" ht="31.2" customHeight="1" x14ac:dyDescent="0.3">
      <c r="A36" s="35" t="s">
        <v>18</v>
      </c>
      <c r="B36" s="20" t="s">
        <v>2</v>
      </c>
      <c r="C36" s="20">
        <v>0.56999999999999995</v>
      </c>
      <c r="D36" s="20">
        <v>0.55000000000000004</v>
      </c>
      <c r="E36" s="20">
        <v>0.56000000000000005</v>
      </c>
      <c r="F36" s="20">
        <v>0.56999999999999995</v>
      </c>
      <c r="G36" s="20">
        <v>0.56999999999999995</v>
      </c>
      <c r="H36" s="20">
        <v>0.56999999999999995</v>
      </c>
      <c r="I36" s="20">
        <v>0.56999999999999995</v>
      </c>
      <c r="J36" s="20">
        <v>0.56999999999999995</v>
      </c>
    </row>
    <row r="37" spans="1:10" ht="31.2" customHeight="1" x14ac:dyDescent="0.3">
      <c r="A37" s="36"/>
      <c r="B37" s="20" t="s">
        <v>3</v>
      </c>
      <c r="C37" s="20">
        <v>0.56999999999999995</v>
      </c>
      <c r="D37" s="20">
        <v>0.56999999999999995</v>
      </c>
      <c r="E37" s="20">
        <v>0.6</v>
      </c>
      <c r="F37" s="20">
        <v>0.6</v>
      </c>
      <c r="G37" s="20">
        <v>0.6</v>
      </c>
      <c r="H37" s="20">
        <v>0.6</v>
      </c>
      <c r="I37" s="20">
        <v>0.6</v>
      </c>
      <c r="J37" s="20">
        <v>0.6</v>
      </c>
    </row>
    <row r="38" spans="1:10" ht="31.2" customHeight="1" x14ac:dyDescent="0.3">
      <c r="A38" s="37"/>
      <c r="B38" s="20" t="s">
        <v>4</v>
      </c>
      <c r="C38" s="20">
        <v>0.56999999999999995</v>
      </c>
      <c r="D38" s="20">
        <v>0.6</v>
      </c>
      <c r="E38" s="20">
        <v>0.62</v>
      </c>
      <c r="F38" s="20">
        <v>0.63</v>
      </c>
      <c r="G38" s="20">
        <v>0.64</v>
      </c>
      <c r="H38" s="20">
        <v>0.66</v>
      </c>
      <c r="I38" s="20">
        <v>0.66</v>
      </c>
      <c r="J38" s="20">
        <v>0.67</v>
      </c>
    </row>
  </sheetData>
  <mergeCells count="12">
    <mergeCell ref="A36:A3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</mergeCells>
  <pageMargins left="0.70866141732283472" right="0.70866141732283472" top="0.74803149606299213" bottom="0.74803149606299213" header="0.31496062992125984" footer="0.31496062992125984"/>
  <pageSetup paperSize="9" scale="99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Вера Ивановна</dc:creator>
  <cp:lastModifiedBy>специалист</cp:lastModifiedBy>
  <cp:lastPrinted>2022-07-21T11:00:41Z</cp:lastPrinted>
  <dcterms:created xsi:type="dcterms:W3CDTF">2016-06-20T06:55:58Z</dcterms:created>
  <dcterms:modified xsi:type="dcterms:W3CDTF">2022-07-22T10:39:49Z</dcterms:modified>
</cp:coreProperties>
</file>